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Vedouci FO\ZŠ\Rozpočet\2024\"/>
    </mc:Choice>
  </mc:AlternateContent>
  <xr:revisionPtr revIDLastSave="0" documentId="8_{233E48A4-6B28-4D58-82EF-8742589FDBAF}" xr6:coauthVersionLast="47" xr6:coauthVersionMax="47" xr10:uidLastSave="{00000000-0000-0000-0000-000000000000}"/>
  <bookViews>
    <workbookView xWindow="-120" yWindow="-120" windowWidth="29040" windowHeight="15840" xr2:uid="{9153694A-80A0-4803-82A2-24FD4A09BB5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6" i="1" l="1"/>
  <c r="F136" i="1"/>
  <c r="K136" i="1" s="1"/>
  <c r="E136" i="1"/>
  <c r="D136" i="1"/>
  <c r="J135" i="1"/>
  <c r="J136" i="1" s="1"/>
  <c r="H135" i="1"/>
  <c r="G135" i="1"/>
  <c r="G136" i="1" s="1"/>
  <c r="I134" i="1"/>
  <c r="F134" i="1"/>
  <c r="H134" i="1" s="1"/>
  <c r="E134" i="1"/>
  <c r="D134" i="1"/>
  <c r="J133" i="1"/>
  <c r="K133" i="1" s="1"/>
  <c r="H133" i="1"/>
  <c r="G133" i="1"/>
  <c r="J132" i="1"/>
  <c r="K132" i="1" s="1"/>
  <c r="H132" i="1"/>
  <c r="G132" i="1"/>
  <c r="J131" i="1"/>
  <c r="K131" i="1" s="1"/>
  <c r="H131" i="1"/>
  <c r="G131" i="1"/>
  <c r="J130" i="1"/>
  <c r="K130" i="1" s="1"/>
  <c r="H130" i="1"/>
  <c r="G130" i="1"/>
  <c r="J129" i="1"/>
  <c r="K129" i="1" s="1"/>
  <c r="H129" i="1"/>
  <c r="G129" i="1"/>
  <c r="I128" i="1"/>
  <c r="F128" i="1"/>
  <c r="E128" i="1"/>
  <c r="D128" i="1"/>
  <c r="J127" i="1"/>
  <c r="K127" i="1" s="1"/>
  <c r="H127" i="1"/>
  <c r="G127" i="1"/>
  <c r="G128" i="1" s="1"/>
  <c r="I126" i="1"/>
  <c r="F126" i="1"/>
  <c r="E126" i="1"/>
  <c r="D126" i="1"/>
  <c r="J125" i="1"/>
  <c r="G125" i="1"/>
  <c r="J124" i="1"/>
  <c r="K124" i="1" s="1"/>
  <c r="H124" i="1"/>
  <c r="G124" i="1"/>
  <c r="J123" i="1"/>
  <c r="K123" i="1" s="1"/>
  <c r="H123" i="1"/>
  <c r="G123" i="1"/>
  <c r="J122" i="1"/>
  <c r="K122" i="1" s="1"/>
  <c r="H122" i="1"/>
  <c r="G122" i="1"/>
  <c r="J121" i="1"/>
  <c r="J126" i="1" s="1"/>
  <c r="H121" i="1"/>
  <c r="G121" i="1"/>
  <c r="J120" i="1"/>
  <c r="K120" i="1" s="1"/>
  <c r="H120" i="1"/>
  <c r="G120" i="1"/>
  <c r="I119" i="1"/>
  <c r="F119" i="1"/>
  <c r="E119" i="1"/>
  <c r="D119" i="1"/>
  <c r="J118" i="1"/>
  <c r="K118" i="1" s="1"/>
  <c r="H118" i="1"/>
  <c r="G118" i="1"/>
  <c r="J117" i="1"/>
  <c r="K117" i="1" s="1"/>
  <c r="H117" i="1"/>
  <c r="G117" i="1"/>
  <c r="J116" i="1"/>
  <c r="H116" i="1"/>
  <c r="G116" i="1"/>
  <c r="K115" i="1"/>
  <c r="J115" i="1"/>
  <c r="H115" i="1"/>
  <c r="G115" i="1"/>
  <c r="I114" i="1"/>
  <c r="F114" i="1"/>
  <c r="E114" i="1"/>
  <c r="D114" i="1"/>
  <c r="J113" i="1"/>
  <c r="K113" i="1" s="1"/>
  <c r="H113" i="1"/>
  <c r="G113" i="1"/>
  <c r="J112" i="1"/>
  <c r="K112" i="1" s="1"/>
  <c r="H112" i="1"/>
  <c r="G112" i="1"/>
  <c r="J111" i="1"/>
  <c r="K111" i="1" s="1"/>
  <c r="H111" i="1"/>
  <c r="G111" i="1"/>
  <c r="J110" i="1"/>
  <c r="K110" i="1" s="1"/>
  <c r="H110" i="1"/>
  <c r="G110" i="1"/>
  <c r="J109" i="1"/>
  <c r="K109" i="1" s="1"/>
  <c r="H109" i="1"/>
  <c r="G109" i="1"/>
  <c r="J108" i="1"/>
  <c r="H108" i="1"/>
  <c r="G108" i="1"/>
  <c r="I107" i="1"/>
  <c r="I138" i="1" s="1"/>
  <c r="F107" i="1"/>
  <c r="E107" i="1"/>
  <c r="D107" i="1"/>
  <c r="D138" i="1" s="1"/>
  <c r="J106" i="1"/>
  <c r="J107" i="1" s="1"/>
  <c r="H106" i="1"/>
  <c r="G106" i="1"/>
  <c r="G107" i="1" s="1"/>
  <c r="I105" i="1"/>
  <c r="F105" i="1"/>
  <c r="H105" i="1" s="1"/>
  <c r="E105" i="1"/>
  <c r="D105" i="1"/>
  <c r="J104" i="1"/>
  <c r="K104" i="1" s="1"/>
  <c r="H104" i="1"/>
  <c r="G104" i="1"/>
  <c r="J103" i="1"/>
  <c r="K103" i="1" s="1"/>
  <c r="H103" i="1"/>
  <c r="G103" i="1"/>
  <c r="J102" i="1"/>
  <c r="K102" i="1" s="1"/>
  <c r="H102" i="1"/>
  <c r="G102" i="1"/>
  <c r="J101" i="1"/>
  <c r="K101" i="1" s="1"/>
  <c r="H101" i="1"/>
  <c r="G101" i="1"/>
  <c r="J100" i="1"/>
  <c r="K100" i="1" s="1"/>
  <c r="H100" i="1"/>
  <c r="G100" i="1"/>
  <c r="J99" i="1"/>
  <c r="K99" i="1" s="1"/>
  <c r="H99" i="1"/>
  <c r="G99" i="1"/>
  <c r="J98" i="1"/>
  <c r="K98" i="1" s="1"/>
  <c r="H98" i="1"/>
  <c r="G98" i="1"/>
  <c r="J97" i="1"/>
  <c r="K97" i="1" s="1"/>
  <c r="H97" i="1"/>
  <c r="G97" i="1"/>
  <c r="J96" i="1"/>
  <c r="K96" i="1" s="1"/>
  <c r="H96" i="1"/>
  <c r="G96" i="1"/>
  <c r="J95" i="1"/>
  <c r="K95" i="1" s="1"/>
  <c r="H95" i="1"/>
  <c r="G95" i="1"/>
  <c r="J94" i="1"/>
  <c r="K94" i="1" s="1"/>
  <c r="H94" i="1"/>
  <c r="G94" i="1"/>
  <c r="G105" i="1" s="1"/>
  <c r="J90" i="1"/>
  <c r="I90" i="1"/>
  <c r="F90" i="1"/>
  <c r="K90" i="1" s="1"/>
  <c r="E90" i="1"/>
  <c r="D90" i="1"/>
  <c r="J89" i="1"/>
  <c r="K89" i="1" s="1"/>
  <c r="H89" i="1"/>
  <c r="G89" i="1"/>
  <c r="G90" i="1" s="1"/>
  <c r="I88" i="1"/>
  <c r="H88" i="1"/>
  <c r="F88" i="1"/>
  <c r="E88" i="1"/>
  <c r="D88" i="1"/>
  <c r="J87" i="1"/>
  <c r="K87" i="1" s="1"/>
  <c r="H87" i="1"/>
  <c r="G87" i="1"/>
  <c r="J86" i="1"/>
  <c r="K86" i="1" s="1"/>
  <c r="H86" i="1"/>
  <c r="G86" i="1"/>
  <c r="J85" i="1"/>
  <c r="K85" i="1" s="1"/>
  <c r="H85" i="1"/>
  <c r="G85" i="1"/>
  <c r="J84" i="1"/>
  <c r="K84" i="1" s="1"/>
  <c r="H84" i="1"/>
  <c r="G84" i="1"/>
  <c r="J83" i="1"/>
  <c r="J88" i="1" s="1"/>
  <c r="H83" i="1"/>
  <c r="G83" i="1"/>
  <c r="I82" i="1"/>
  <c r="F82" i="1"/>
  <c r="H82" i="1" s="1"/>
  <c r="E82" i="1"/>
  <c r="D82" i="1"/>
  <c r="J81" i="1"/>
  <c r="J82" i="1" s="1"/>
  <c r="H81" i="1"/>
  <c r="G81" i="1"/>
  <c r="G82" i="1" s="1"/>
  <c r="I80" i="1"/>
  <c r="F80" i="1"/>
  <c r="H80" i="1" s="1"/>
  <c r="E80" i="1"/>
  <c r="D80" i="1"/>
  <c r="J79" i="1"/>
  <c r="K79" i="1" s="1"/>
  <c r="H79" i="1"/>
  <c r="G79" i="1"/>
  <c r="J78" i="1"/>
  <c r="K78" i="1" s="1"/>
  <c r="H78" i="1"/>
  <c r="G78" i="1"/>
  <c r="G80" i="1" s="1"/>
  <c r="I77" i="1"/>
  <c r="F77" i="1"/>
  <c r="E77" i="1"/>
  <c r="D77" i="1"/>
  <c r="J76" i="1"/>
  <c r="K76" i="1" s="1"/>
  <c r="H76" i="1"/>
  <c r="G76" i="1"/>
  <c r="G77" i="1" s="1"/>
  <c r="I75" i="1"/>
  <c r="F75" i="1"/>
  <c r="E75" i="1"/>
  <c r="D75" i="1"/>
  <c r="J74" i="1"/>
  <c r="K74" i="1" s="1"/>
  <c r="H74" i="1"/>
  <c r="G74" i="1"/>
  <c r="J73" i="1"/>
  <c r="K73" i="1" s="1"/>
  <c r="H73" i="1"/>
  <c r="G73" i="1"/>
  <c r="J72" i="1"/>
  <c r="H72" i="1"/>
  <c r="G72" i="1"/>
  <c r="J71" i="1"/>
  <c r="K71" i="1" s="1"/>
  <c r="H71" i="1"/>
  <c r="G71" i="1"/>
  <c r="G75" i="1" s="1"/>
  <c r="I70" i="1"/>
  <c r="I92" i="1" s="1"/>
  <c r="F70" i="1"/>
  <c r="E70" i="1"/>
  <c r="E92" i="1" s="1"/>
  <c r="D70" i="1"/>
  <c r="J69" i="1"/>
  <c r="K69" i="1" s="1"/>
  <c r="H69" i="1"/>
  <c r="G69" i="1"/>
  <c r="G70" i="1" s="1"/>
  <c r="I68" i="1"/>
  <c r="F68" i="1"/>
  <c r="E68" i="1"/>
  <c r="E91" i="1" s="1"/>
  <c r="D68" i="1"/>
  <c r="J67" i="1"/>
  <c r="K67" i="1" s="1"/>
  <c r="H67" i="1"/>
  <c r="G67" i="1"/>
  <c r="J66" i="1"/>
  <c r="K66" i="1" s="1"/>
  <c r="H66" i="1"/>
  <c r="G66" i="1"/>
  <c r="J65" i="1"/>
  <c r="K65" i="1" s="1"/>
  <c r="H65" i="1"/>
  <c r="G65" i="1"/>
  <c r="J64" i="1"/>
  <c r="K64" i="1" s="1"/>
  <c r="H64" i="1"/>
  <c r="G64" i="1"/>
  <c r="J63" i="1"/>
  <c r="K63" i="1" s="1"/>
  <c r="H63" i="1"/>
  <c r="G63" i="1"/>
  <c r="J62" i="1"/>
  <c r="K62" i="1" s="1"/>
  <c r="H62" i="1"/>
  <c r="G62" i="1"/>
  <c r="J61" i="1"/>
  <c r="K61" i="1" s="1"/>
  <c r="H61" i="1"/>
  <c r="G61" i="1"/>
  <c r="J60" i="1"/>
  <c r="K60" i="1" s="1"/>
  <c r="H60" i="1"/>
  <c r="G60" i="1"/>
  <c r="G68" i="1" s="1"/>
  <c r="F57" i="1"/>
  <c r="I56" i="1"/>
  <c r="H56" i="1"/>
  <c r="J55" i="1"/>
  <c r="K55" i="1" s="1"/>
  <c r="H55" i="1"/>
  <c r="I54" i="1"/>
  <c r="H54" i="1"/>
  <c r="J53" i="1"/>
  <c r="J54" i="1" s="1"/>
  <c r="K54" i="1" s="1"/>
  <c r="H53" i="1"/>
  <c r="G53" i="1"/>
  <c r="I52" i="1"/>
  <c r="G52" i="1"/>
  <c r="F52" i="1"/>
  <c r="E52" i="1"/>
  <c r="H52" i="1" s="1"/>
  <c r="J51" i="1"/>
  <c r="J50" i="1"/>
  <c r="K50" i="1" s="1"/>
  <c r="H50" i="1"/>
  <c r="J49" i="1"/>
  <c r="K49" i="1" s="1"/>
  <c r="H49" i="1"/>
  <c r="K48" i="1"/>
  <c r="J48" i="1"/>
  <c r="H48" i="1"/>
  <c r="J47" i="1"/>
  <c r="K47" i="1" s="1"/>
  <c r="H47" i="1"/>
  <c r="K46" i="1"/>
  <c r="J46" i="1"/>
  <c r="H46" i="1"/>
  <c r="J45" i="1"/>
  <c r="H45" i="1"/>
  <c r="J44" i="1"/>
  <c r="K44" i="1" s="1"/>
  <c r="H44" i="1"/>
  <c r="I43" i="1"/>
  <c r="H43" i="1"/>
  <c r="J42" i="1"/>
  <c r="K42" i="1" s="1"/>
  <c r="H42" i="1"/>
  <c r="I41" i="1"/>
  <c r="F41" i="1"/>
  <c r="E40" i="1"/>
  <c r="G40" i="1" s="1"/>
  <c r="J39" i="1"/>
  <c r="K39" i="1" s="1"/>
  <c r="H39" i="1"/>
  <c r="G39" i="1"/>
  <c r="J38" i="1"/>
  <c r="K38" i="1" s="1"/>
  <c r="H38" i="1"/>
  <c r="G38" i="1"/>
  <c r="J37" i="1"/>
  <c r="K37" i="1" s="1"/>
  <c r="H37" i="1"/>
  <c r="G37" i="1"/>
  <c r="J36" i="1"/>
  <c r="K36" i="1" s="1"/>
  <c r="H36" i="1"/>
  <c r="G36" i="1"/>
  <c r="G35" i="1"/>
  <c r="E35" i="1"/>
  <c r="J35" i="1" s="1"/>
  <c r="K35" i="1" s="1"/>
  <c r="J34" i="1"/>
  <c r="K34" i="1" s="1"/>
  <c r="H34" i="1"/>
  <c r="G34" i="1"/>
  <c r="E33" i="1"/>
  <c r="G33" i="1" s="1"/>
  <c r="I32" i="1"/>
  <c r="H32" i="1"/>
  <c r="J31" i="1"/>
  <c r="K31" i="1" s="1"/>
  <c r="H31" i="1"/>
  <c r="I30" i="1"/>
  <c r="H30" i="1"/>
  <c r="J29" i="1"/>
  <c r="J30" i="1" s="1"/>
  <c r="K30" i="1" s="1"/>
  <c r="H29" i="1"/>
  <c r="I28" i="1"/>
  <c r="F28" i="1"/>
  <c r="E28" i="1"/>
  <c r="E58" i="1" s="1"/>
  <c r="D28" i="1"/>
  <c r="D58" i="1" s="1"/>
  <c r="D142" i="1" s="1"/>
  <c r="J27" i="1"/>
  <c r="K27" i="1" s="1"/>
  <c r="H27" i="1"/>
  <c r="G27" i="1"/>
  <c r="J26" i="1"/>
  <c r="K26" i="1" s="1"/>
  <c r="H26" i="1"/>
  <c r="G26" i="1"/>
  <c r="J25" i="1"/>
  <c r="K25" i="1" s="1"/>
  <c r="H25" i="1"/>
  <c r="G25" i="1"/>
  <c r="J24" i="1"/>
  <c r="K24" i="1" s="1"/>
  <c r="H24" i="1"/>
  <c r="G24" i="1"/>
  <c r="J23" i="1"/>
  <c r="K23" i="1" s="1"/>
  <c r="H23" i="1"/>
  <c r="G23" i="1"/>
  <c r="G28" i="1" s="1"/>
  <c r="G58" i="1" s="1"/>
  <c r="I22" i="1"/>
  <c r="F22" i="1"/>
  <c r="H22" i="1" s="1"/>
  <c r="E22" i="1"/>
  <c r="D22" i="1"/>
  <c r="J21" i="1"/>
  <c r="K21" i="1" s="1"/>
  <c r="H21" i="1"/>
  <c r="G21" i="1"/>
  <c r="J20" i="1"/>
  <c r="K20" i="1" s="1"/>
  <c r="H20" i="1"/>
  <c r="G20" i="1"/>
  <c r="J19" i="1"/>
  <c r="K19" i="1" s="1"/>
  <c r="H19" i="1"/>
  <c r="G19" i="1"/>
  <c r="J18" i="1"/>
  <c r="K18" i="1" s="1"/>
  <c r="H18" i="1"/>
  <c r="G18" i="1"/>
  <c r="J17" i="1"/>
  <c r="K17" i="1" s="1"/>
  <c r="H17" i="1"/>
  <c r="G17" i="1"/>
  <c r="J16" i="1"/>
  <c r="K16" i="1" s="1"/>
  <c r="H16" i="1"/>
  <c r="G16" i="1"/>
  <c r="G22" i="1" s="1"/>
  <c r="J15" i="1"/>
  <c r="K15" i="1" s="1"/>
  <c r="I15" i="1"/>
  <c r="J14" i="1"/>
  <c r="K14" i="1" s="1"/>
  <c r="I13" i="1"/>
  <c r="I57" i="1" s="1"/>
  <c r="F13" i="1"/>
  <c r="H13" i="1" s="1"/>
  <c r="E13" i="1"/>
  <c r="D13" i="1"/>
  <c r="D57" i="1" s="1"/>
  <c r="K12" i="1"/>
  <c r="J12" i="1"/>
  <c r="H12" i="1"/>
  <c r="G12" i="1"/>
  <c r="K11" i="1"/>
  <c r="J11" i="1"/>
  <c r="H11" i="1"/>
  <c r="G11" i="1"/>
  <c r="J10" i="1"/>
  <c r="K10" i="1" s="1"/>
  <c r="H10" i="1"/>
  <c r="G10" i="1"/>
  <c r="K9" i="1"/>
  <c r="J9" i="1"/>
  <c r="H9" i="1"/>
  <c r="G9" i="1"/>
  <c r="K8" i="1"/>
  <c r="J8" i="1"/>
  <c r="H8" i="1"/>
  <c r="G8" i="1"/>
  <c r="J7" i="1"/>
  <c r="K7" i="1" s="1"/>
  <c r="H7" i="1"/>
  <c r="G7" i="1"/>
  <c r="K6" i="1"/>
  <c r="J6" i="1"/>
  <c r="H6" i="1"/>
  <c r="G6" i="1"/>
  <c r="K5" i="1"/>
  <c r="J5" i="1"/>
  <c r="H5" i="1"/>
  <c r="G5" i="1"/>
  <c r="J4" i="1"/>
  <c r="K4" i="1" s="1"/>
  <c r="H4" i="1"/>
  <c r="G4" i="1"/>
  <c r="K3" i="1"/>
  <c r="J3" i="1"/>
  <c r="H3" i="1"/>
  <c r="G3" i="1"/>
  <c r="G13" i="1" s="1"/>
  <c r="H33" i="1" l="1"/>
  <c r="E41" i="1"/>
  <c r="H41" i="1" s="1"/>
  <c r="J52" i="1"/>
  <c r="K52" i="1" s="1"/>
  <c r="J75" i="1"/>
  <c r="G126" i="1"/>
  <c r="K29" i="1"/>
  <c r="J33" i="1"/>
  <c r="E138" i="1"/>
  <c r="D137" i="1"/>
  <c r="D141" i="1" s="1"/>
  <c r="G88" i="1"/>
  <c r="G91" i="1" s="1"/>
  <c r="K107" i="1"/>
  <c r="E137" i="1"/>
  <c r="J119" i="1"/>
  <c r="J13" i="1"/>
  <c r="I58" i="1"/>
  <c r="I142" i="1" s="1"/>
  <c r="H107" i="1"/>
  <c r="J40" i="1"/>
  <c r="K70" i="1"/>
  <c r="K77" i="1"/>
  <c r="H90" i="1"/>
  <c r="J128" i="1"/>
  <c r="K128" i="1" s="1"/>
  <c r="J70" i="1"/>
  <c r="J77" i="1"/>
  <c r="G134" i="1"/>
  <c r="G114" i="1"/>
  <c r="G119" i="1"/>
  <c r="G138" i="1" s="1"/>
  <c r="J43" i="1"/>
  <c r="K43" i="1" s="1"/>
  <c r="D91" i="1"/>
  <c r="K88" i="1"/>
  <c r="J114" i="1"/>
  <c r="K114" i="1" s="1"/>
  <c r="I137" i="1"/>
  <c r="K126" i="1"/>
  <c r="H136" i="1"/>
  <c r="K119" i="1"/>
  <c r="E57" i="1"/>
  <c r="E141" i="1" s="1"/>
  <c r="J32" i="1"/>
  <c r="K32" i="1" s="1"/>
  <c r="H40" i="1"/>
  <c r="K53" i="1"/>
  <c r="I91" i="1"/>
  <c r="I141" i="1" s="1"/>
  <c r="G137" i="1"/>
  <c r="E142" i="1"/>
  <c r="K13" i="1"/>
  <c r="K75" i="1"/>
  <c r="G41" i="1"/>
  <c r="G57" i="1" s="1"/>
  <c r="G92" i="1"/>
  <c r="K82" i="1"/>
  <c r="J138" i="1"/>
  <c r="K134" i="1"/>
  <c r="J22" i="1"/>
  <c r="F92" i="1"/>
  <c r="F137" i="1"/>
  <c r="H35" i="1"/>
  <c r="K45" i="1"/>
  <c r="K72" i="1"/>
  <c r="K81" i="1"/>
  <c r="K83" i="1"/>
  <c r="K106" i="1"/>
  <c r="K108" i="1"/>
  <c r="K116" i="1"/>
  <c r="K121" i="1"/>
  <c r="K135" i="1"/>
  <c r="H28" i="1"/>
  <c r="J56" i="1"/>
  <c r="K56" i="1" s="1"/>
  <c r="H57" i="1"/>
  <c r="F58" i="1"/>
  <c r="H68" i="1"/>
  <c r="H70" i="1"/>
  <c r="H75" i="1"/>
  <c r="H77" i="1"/>
  <c r="J80" i="1"/>
  <c r="K80" i="1" s="1"/>
  <c r="J105" i="1"/>
  <c r="J137" i="1" s="1"/>
  <c r="H114" i="1"/>
  <c r="H119" i="1"/>
  <c r="H126" i="1"/>
  <c r="H128" i="1"/>
  <c r="J134" i="1"/>
  <c r="F138" i="1"/>
  <c r="J28" i="1"/>
  <c r="J58" i="1" s="1"/>
  <c r="J68" i="1"/>
  <c r="K68" i="1" s="1"/>
  <c r="F91" i="1"/>
  <c r="F141" i="1" s="1"/>
  <c r="G141" i="1" l="1"/>
  <c r="J41" i="1"/>
  <c r="K41" i="1" s="1"/>
  <c r="K33" i="1"/>
  <c r="G142" i="1"/>
  <c r="K22" i="1"/>
  <c r="J92" i="1"/>
  <c r="K92" i="1" s="1"/>
  <c r="J142" i="1"/>
  <c r="H138" i="1"/>
  <c r="K138" i="1"/>
  <c r="H58" i="1"/>
  <c r="F142" i="1"/>
  <c r="K58" i="1"/>
  <c r="H141" i="1"/>
  <c r="K137" i="1"/>
  <c r="H137" i="1"/>
  <c r="H91" i="1"/>
  <c r="H92" i="1"/>
  <c r="J91" i="1"/>
  <c r="K91" i="1" s="1"/>
  <c r="K28" i="1"/>
  <c r="K105" i="1"/>
  <c r="J57" i="1" l="1"/>
  <c r="K142" i="1"/>
  <c r="H142" i="1"/>
  <c r="J141" i="1" l="1"/>
  <c r="K141" i="1" s="1"/>
  <c r="K57" i="1"/>
</calcChain>
</file>

<file path=xl/sharedStrings.xml><?xml version="1.0" encoding="utf-8"?>
<sst xmlns="http://schemas.openxmlformats.org/spreadsheetml/2006/main" count="381" uniqueCount="81">
  <si>
    <t>Plnění plánu k 30.6.2024 + RO.Č.3 - Základní škola a Mateřská škola Štramberk</t>
  </si>
  <si>
    <t>UZ</t>
  </si>
  <si>
    <t>SU</t>
  </si>
  <si>
    <t>Popis</t>
  </si>
  <si>
    <t>SP</t>
  </si>
  <si>
    <t>UP</t>
  </si>
  <si>
    <t>Skutečnost</t>
  </si>
  <si>
    <t>UP - skutečnost</t>
  </si>
  <si>
    <t>Skut./UP (%)</t>
  </si>
  <si>
    <t>RO Č. 3</t>
  </si>
  <si>
    <t>UP Č.3</t>
  </si>
  <si>
    <t>Skut/UP č. 3 (%)</t>
  </si>
  <si>
    <t>00002</t>
  </si>
  <si>
    <t>501</t>
  </si>
  <si>
    <t>Spotřeba materiálu</t>
  </si>
  <si>
    <t>502</t>
  </si>
  <si>
    <t>Spotřeba energie</t>
  </si>
  <si>
    <t>511</t>
  </si>
  <si>
    <t>Opravy a udržování</t>
  </si>
  <si>
    <t>512</t>
  </si>
  <si>
    <t>Cestovné</t>
  </si>
  <si>
    <t>513</t>
  </si>
  <si>
    <t>Náklady na reprezentaci</t>
  </si>
  <si>
    <t>518</t>
  </si>
  <si>
    <t>Ostatní služby</t>
  </si>
  <si>
    <t>521</t>
  </si>
  <si>
    <t>Mzdové náklady</t>
  </si>
  <si>
    <t>551</t>
  </si>
  <si>
    <t>Odpisy dlouhodobého majetku</t>
  </si>
  <si>
    <t>558</t>
  </si>
  <si>
    <t>Náklady z drobného dlouhodobého majetku</t>
  </si>
  <si>
    <t>569</t>
  </si>
  <si>
    <t>Ostatní finanční náklady</t>
  </si>
  <si>
    <t>UZ 00002 Náklady celkem</t>
  </si>
  <si>
    <t>672</t>
  </si>
  <si>
    <t>Výnosy vybraných místních vládních institucí z transferů</t>
  </si>
  <si>
    <t>UZ 00002 Výnosy celkem</t>
  </si>
  <si>
    <t>00004</t>
  </si>
  <si>
    <t>Potraviny</t>
  </si>
  <si>
    <t>UZ 00004 Náklady celkem</t>
  </si>
  <si>
    <t>602</t>
  </si>
  <si>
    <t>Výnosy z prodeje služeb</t>
  </si>
  <si>
    <t>Stravné</t>
  </si>
  <si>
    <t>609</t>
  </si>
  <si>
    <t>Jiné výnosy z vlastních výkonů</t>
  </si>
  <si>
    <t>649</t>
  </si>
  <si>
    <t>Ostatní  výnosy z činnosti</t>
  </si>
  <si>
    <t>662</t>
  </si>
  <si>
    <t>Úroky</t>
  </si>
  <si>
    <t>UZ 00004 Výnosy celkem</t>
  </si>
  <si>
    <t>00007</t>
  </si>
  <si>
    <t>UZ 00007 Náklady celkem</t>
  </si>
  <si>
    <t>UZ 00007 Výnosy celkem</t>
  </si>
  <si>
    <t>33063</t>
  </si>
  <si>
    <t>524</t>
  </si>
  <si>
    <t>Zákonné sociální pojištění</t>
  </si>
  <si>
    <t>525</t>
  </si>
  <si>
    <t>Jiné sociální pojištění</t>
  </si>
  <si>
    <t>527</t>
  </si>
  <si>
    <t>Zákonné sociální náklady</t>
  </si>
  <si>
    <t>UZ 33063 Náklady celkem</t>
  </si>
  <si>
    <t>UZ 33063 Výnosy celkem</t>
  </si>
  <si>
    <t>33353</t>
  </si>
  <si>
    <t>UZ 33353 Náklady celkem</t>
  </si>
  <si>
    <t>UZ 33353 Výnosy celkem</t>
  </si>
  <si>
    <t>00403</t>
  </si>
  <si>
    <t>UZ 00403 Rozpuštění inv. transféru</t>
  </si>
  <si>
    <t>Náklady celkem</t>
  </si>
  <si>
    <t>Výnosy celkem</t>
  </si>
  <si>
    <t>UZ 00004 Náklady Celkem</t>
  </si>
  <si>
    <t>Náklady celkem ZŠ a MŠ Štramberk</t>
  </si>
  <si>
    <t>Výnosy celkem ZŠ a MŠ Štramberk</t>
  </si>
  <si>
    <t>Základní škola</t>
  </si>
  <si>
    <t>Mateřská škola Zaulíčí</t>
  </si>
  <si>
    <t>Mateřská škola Bařiny</t>
  </si>
  <si>
    <t xml:space="preserve">Zdroje ( UZ ): </t>
  </si>
  <si>
    <t>Zřizovatel - Město Štramberk</t>
  </si>
  <si>
    <t>Vlastní zdroje ( ze školného a stravného)</t>
  </si>
  <si>
    <t>Účelová dotace - Město Štramberk</t>
  </si>
  <si>
    <t>Dotace MŠMT - Šablony pro ZŠ a MŠ, OKAP II</t>
  </si>
  <si>
    <t>Ministerstvo školství prostřednictvím Krajského úřadu MSK - přímé náklady na vzdělávání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</si>
</sst>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4" fillId="4" borderId="5" xfId="0" applyFont="1" applyFill="1" applyBorder="1"/>
    <xf numFmtId="4" fontId="4" fillId="4" borderId="5" xfId="0" applyNumberFormat="1" applyFont="1" applyFill="1" applyBorder="1" applyAlignment="1">
      <alignment horizontal="right" vertical="center"/>
    </xf>
    <xf numFmtId="2" fontId="5" fillId="4" borderId="5" xfId="0" applyNumberFormat="1" applyFont="1" applyFill="1" applyBorder="1"/>
    <xf numFmtId="4" fontId="5" fillId="4" borderId="5" xfId="0" applyNumberFormat="1" applyFont="1" applyFill="1" applyBorder="1"/>
    <xf numFmtId="2" fontId="5" fillId="4" borderId="6" xfId="0" applyNumberFormat="1" applyFont="1" applyFill="1" applyBorder="1"/>
    <xf numFmtId="0" fontId="4" fillId="4" borderId="7" xfId="0" applyFont="1" applyFill="1" applyBorder="1"/>
    <xf numFmtId="0" fontId="4" fillId="4" borderId="8" xfId="0" applyFont="1" applyFill="1" applyBorder="1"/>
    <xf numFmtId="4" fontId="4" fillId="4" borderId="8" xfId="0" applyNumberFormat="1" applyFont="1" applyFill="1" applyBorder="1" applyAlignment="1">
      <alignment horizontal="right" vertical="center"/>
    </xf>
    <xf numFmtId="2" fontId="5" fillId="4" borderId="8" xfId="0" applyNumberFormat="1" applyFont="1" applyFill="1" applyBorder="1"/>
    <xf numFmtId="4" fontId="5" fillId="4" borderId="8" xfId="0" applyNumberFormat="1" applyFont="1" applyFill="1" applyBorder="1"/>
    <xf numFmtId="2" fontId="5" fillId="4" borderId="9" xfId="0" applyNumberFormat="1" applyFont="1" applyFill="1" applyBorder="1"/>
    <xf numFmtId="4" fontId="6" fillId="5" borderId="8" xfId="0" applyNumberFormat="1" applyFont="1" applyFill="1" applyBorder="1" applyAlignment="1">
      <alignment horizontal="right" vertical="center" wrapText="1"/>
    </xf>
    <xf numFmtId="4" fontId="7" fillId="5" borderId="8" xfId="0" applyNumberFormat="1" applyFont="1" applyFill="1" applyBorder="1"/>
    <xf numFmtId="2" fontId="7" fillId="5" borderId="9" xfId="0" applyNumberFormat="1" applyFont="1" applyFill="1" applyBorder="1"/>
    <xf numFmtId="4" fontId="0" fillId="0" borderId="0" xfId="0" applyNumberFormat="1"/>
    <xf numFmtId="4" fontId="3" fillId="5" borderId="8" xfId="0" applyNumberFormat="1" applyFont="1" applyFill="1" applyBorder="1" applyAlignment="1">
      <alignment horizontal="right" vertical="center"/>
    </xf>
    <xf numFmtId="2" fontId="7" fillId="4" borderId="9" xfId="0" applyNumberFormat="1" applyFont="1" applyFill="1" applyBorder="1"/>
    <xf numFmtId="2" fontId="4" fillId="4" borderId="8" xfId="0" applyNumberFormat="1" applyFont="1" applyFill="1" applyBorder="1"/>
    <xf numFmtId="4" fontId="4" fillId="4" borderId="8" xfId="0" applyNumberFormat="1" applyFont="1" applyFill="1" applyBorder="1"/>
    <xf numFmtId="2" fontId="4" fillId="4" borderId="9" xfId="0" applyNumberFormat="1" applyFont="1" applyFill="1" applyBorder="1"/>
    <xf numFmtId="4" fontId="3" fillId="5" borderId="8" xfId="0" applyNumberFormat="1" applyFont="1" applyFill="1" applyBorder="1"/>
    <xf numFmtId="2" fontId="3" fillId="5" borderId="9" xfId="0" applyNumberFormat="1" applyFont="1" applyFill="1" applyBorder="1"/>
    <xf numFmtId="4" fontId="6" fillId="5" borderId="11" xfId="0" applyNumberFormat="1" applyFont="1" applyFill="1" applyBorder="1" applyAlignment="1">
      <alignment horizontal="right" vertical="center" wrapText="1"/>
    </xf>
    <xf numFmtId="4" fontId="3" fillId="5" borderId="11" xfId="0" applyNumberFormat="1" applyFont="1" applyFill="1" applyBorder="1" applyAlignment="1">
      <alignment horizontal="right" vertical="center"/>
    </xf>
    <xf numFmtId="4" fontId="3" fillId="5" borderId="11" xfId="0" applyNumberFormat="1" applyFont="1" applyFill="1" applyBorder="1"/>
    <xf numFmtId="2" fontId="3" fillId="5" borderId="12" xfId="0" applyNumberFormat="1" applyFont="1" applyFill="1" applyBorder="1"/>
    <xf numFmtId="4" fontId="6" fillId="3" borderId="14" xfId="0" applyNumberFormat="1" applyFont="1" applyFill="1" applyBorder="1" applyAlignment="1">
      <alignment horizontal="right" vertical="center" wrapText="1"/>
    </xf>
    <xf numFmtId="4" fontId="3" fillId="3" borderId="14" xfId="0" applyNumberFormat="1" applyFont="1" applyFill="1" applyBorder="1" applyAlignment="1">
      <alignment horizontal="right" vertical="center"/>
    </xf>
    <xf numFmtId="4" fontId="3" fillId="3" borderId="14" xfId="0" applyNumberFormat="1" applyFont="1" applyFill="1" applyBorder="1"/>
    <xf numFmtId="2" fontId="3" fillId="3" borderId="15" xfId="0" applyNumberFormat="1" applyFont="1" applyFill="1" applyBorder="1"/>
    <xf numFmtId="4" fontId="6" fillId="3" borderId="17" xfId="0" applyNumberFormat="1" applyFont="1" applyFill="1" applyBorder="1" applyAlignment="1">
      <alignment horizontal="right" vertical="center" wrapText="1"/>
    </xf>
    <xf numFmtId="4" fontId="3" fillId="3" borderId="17" xfId="0" applyNumberFormat="1" applyFont="1" applyFill="1" applyBorder="1" applyAlignment="1">
      <alignment horizontal="right" vertical="center"/>
    </xf>
    <xf numFmtId="4" fontId="3" fillId="3" borderId="17" xfId="0" applyNumberFormat="1" applyFont="1" applyFill="1" applyBorder="1"/>
    <xf numFmtId="2" fontId="3" fillId="3" borderId="18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4" fillId="7" borderId="4" xfId="0" applyFont="1" applyFill="1" applyBorder="1"/>
    <xf numFmtId="0" fontId="4" fillId="7" borderId="5" xfId="0" applyFont="1" applyFill="1" applyBorder="1"/>
    <xf numFmtId="4" fontId="4" fillId="7" borderId="5" xfId="0" applyNumberFormat="1" applyFont="1" applyFill="1" applyBorder="1" applyAlignment="1">
      <alignment horizontal="right" vertical="center"/>
    </xf>
    <xf numFmtId="4" fontId="4" fillId="7" borderId="5" xfId="0" applyNumberFormat="1" applyFont="1" applyFill="1" applyBorder="1"/>
    <xf numFmtId="4" fontId="4" fillId="7" borderId="6" xfId="0" applyNumberFormat="1" applyFont="1" applyFill="1" applyBorder="1"/>
    <xf numFmtId="0" fontId="4" fillId="7" borderId="7" xfId="0" applyFont="1" applyFill="1" applyBorder="1"/>
    <xf numFmtId="0" fontId="4" fillId="7" borderId="8" xfId="0" applyFont="1" applyFill="1" applyBorder="1"/>
    <xf numFmtId="4" fontId="4" fillId="7" borderId="8" xfId="0" applyNumberFormat="1" applyFont="1" applyFill="1" applyBorder="1" applyAlignment="1">
      <alignment horizontal="right" vertical="center"/>
    </xf>
    <xf numFmtId="4" fontId="4" fillId="7" borderId="8" xfId="0" applyNumberFormat="1" applyFont="1" applyFill="1" applyBorder="1"/>
    <xf numFmtId="4" fontId="4" fillId="7" borderId="9" xfId="0" applyNumberFormat="1" applyFont="1" applyFill="1" applyBorder="1"/>
    <xf numFmtId="4" fontId="6" fillId="8" borderId="8" xfId="0" applyNumberFormat="1" applyFont="1" applyFill="1" applyBorder="1" applyAlignment="1">
      <alignment horizontal="right" vertical="center" wrapText="1"/>
    </xf>
    <xf numFmtId="4" fontId="3" fillId="8" borderId="8" xfId="0" applyNumberFormat="1" applyFont="1" applyFill="1" applyBorder="1" applyAlignment="1">
      <alignment horizontal="right" vertical="center"/>
    </xf>
    <xf numFmtId="4" fontId="3" fillId="8" borderId="8" xfId="0" applyNumberFormat="1" applyFont="1" applyFill="1" applyBorder="1"/>
    <xf numFmtId="4" fontId="3" fillId="8" borderId="9" xfId="0" applyNumberFormat="1" applyFont="1" applyFill="1" applyBorder="1"/>
    <xf numFmtId="4" fontId="6" fillId="8" borderId="11" xfId="0" applyNumberFormat="1" applyFont="1" applyFill="1" applyBorder="1" applyAlignment="1">
      <alignment horizontal="right" vertical="center" wrapText="1"/>
    </xf>
    <xf numFmtId="4" fontId="3" fillId="8" borderId="11" xfId="0" applyNumberFormat="1" applyFont="1" applyFill="1" applyBorder="1" applyAlignment="1">
      <alignment horizontal="right" vertical="center"/>
    </xf>
    <xf numFmtId="4" fontId="3" fillId="8" borderId="11" xfId="0" applyNumberFormat="1" applyFont="1" applyFill="1" applyBorder="1"/>
    <xf numFmtId="4" fontId="3" fillId="8" borderId="12" xfId="0" applyNumberFormat="1" applyFont="1" applyFill="1" applyBorder="1"/>
    <xf numFmtId="4" fontId="6" fillId="6" borderId="14" xfId="0" applyNumberFormat="1" applyFont="1" applyFill="1" applyBorder="1" applyAlignment="1">
      <alignment horizontal="right" vertical="center" wrapText="1"/>
    </xf>
    <xf numFmtId="4" fontId="3" fillId="6" borderId="14" xfId="0" applyNumberFormat="1" applyFont="1" applyFill="1" applyBorder="1" applyAlignment="1">
      <alignment horizontal="right" vertical="center"/>
    </xf>
    <xf numFmtId="4" fontId="3" fillId="6" borderId="14" xfId="0" applyNumberFormat="1" applyFont="1" applyFill="1" applyBorder="1"/>
    <xf numFmtId="4" fontId="3" fillId="6" borderId="15" xfId="0" applyNumberFormat="1" applyFont="1" applyFill="1" applyBorder="1"/>
    <xf numFmtId="4" fontId="6" fillId="6" borderId="17" xfId="0" applyNumberFormat="1" applyFont="1" applyFill="1" applyBorder="1" applyAlignment="1">
      <alignment horizontal="right" vertical="center" wrapText="1"/>
    </xf>
    <xf numFmtId="4" fontId="3" fillId="6" borderId="17" xfId="0" applyNumberFormat="1" applyFont="1" applyFill="1" applyBorder="1" applyAlignment="1">
      <alignment horizontal="right" vertical="center"/>
    </xf>
    <xf numFmtId="4" fontId="3" fillId="6" borderId="17" xfId="0" applyNumberFormat="1" applyFont="1" applyFill="1" applyBorder="1"/>
    <xf numFmtId="4" fontId="3" fillId="6" borderId="18" xfId="0" applyNumberFormat="1" applyFont="1" applyFill="1" applyBorder="1"/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4" fillId="10" borderId="4" xfId="0" applyFont="1" applyFill="1" applyBorder="1"/>
    <xf numFmtId="0" fontId="4" fillId="10" borderId="5" xfId="0" applyFont="1" applyFill="1" applyBorder="1"/>
    <xf numFmtId="4" fontId="4" fillId="10" borderId="5" xfId="0" applyNumberFormat="1" applyFont="1" applyFill="1" applyBorder="1" applyAlignment="1">
      <alignment horizontal="right" vertical="center"/>
    </xf>
    <xf numFmtId="4" fontId="4" fillId="10" borderId="5" xfId="0" applyNumberFormat="1" applyFont="1" applyFill="1" applyBorder="1"/>
    <xf numFmtId="4" fontId="4" fillId="10" borderId="6" xfId="0" applyNumberFormat="1" applyFont="1" applyFill="1" applyBorder="1"/>
    <xf numFmtId="0" fontId="4" fillId="10" borderId="7" xfId="0" applyFont="1" applyFill="1" applyBorder="1"/>
    <xf numFmtId="0" fontId="4" fillId="10" borderId="8" xfId="0" applyFont="1" applyFill="1" applyBorder="1"/>
    <xf numFmtId="4" fontId="4" fillId="10" borderId="8" xfId="0" applyNumberFormat="1" applyFont="1" applyFill="1" applyBorder="1" applyAlignment="1">
      <alignment horizontal="right" vertical="center"/>
    </xf>
    <xf numFmtId="4" fontId="4" fillId="10" borderId="8" xfId="0" applyNumberFormat="1" applyFont="1" applyFill="1" applyBorder="1"/>
    <xf numFmtId="4" fontId="4" fillId="10" borderId="9" xfId="0" applyNumberFormat="1" applyFont="1" applyFill="1" applyBorder="1"/>
    <xf numFmtId="4" fontId="6" fillId="11" borderId="8" xfId="0" applyNumberFormat="1" applyFont="1" applyFill="1" applyBorder="1" applyAlignment="1">
      <alignment horizontal="right" vertical="center" wrapText="1"/>
    </xf>
    <xf numFmtId="4" fontId="3" fillId="11" borderId="8" xfId="0" applyNumberFormat="1" applyFont="1" applyFill="1" applyBorder="1" applyAlignment="1">
      <alignment horizontal="right" vertical="center"/>
    </xf>
    <xf numFmtId="4" fontId="3" fillId="11" borderId="8" xfId="0" applyNumberFormat="1" applyFont="1" applyFill="1" applyBorder="1"/>
    <xf numFmtId="4" fontId="3" fillId="11" borderId="9" xfId="0" applyNumberFormat="1" applyFont="1" applyFill="1" applyBorder="1"/>
    <xf numFmtId="4" fontId="6" fillId="11" borderId="11" xfId="0" applyNumberFormat="1" applyFont="1" applyFill="1" applyBorder="1" applyAlignment="1">
      <alignment horizontal="right" vertical="center" wrapText="1"/>
    </xf>
    <xf numFmtId="4" fontId="3" fillId="11" borderId="11" xfId="0" applyNumberFormat="1" applyFont="1" applyFill="1" applyBorder="1" applyAlignment="1">
      <alignment horizontal="right" vertical="center"/>
    </xf>
    <xf numFmtId="4" fontId="3" fillId="11" borderId="11" xfId="0" applyNumberFormat="1" applyFont="1" applyFill="1" applyBorder="1"/>
    <xf numFmtId="4" fontId="3" fillId="11" borderId="12" xfId="0" applyNumberFormat="1" applyFont="1" applyFill="1" applyBorder="1"/>
    <xf numFmtId="4" fontId="6" fillId="9" borderId="14" xfId="0" applyNumberFormat="1" applyFont="1" applyFill="1" applyBorder="1" applyAlignment="1">
      <alignment horizontal="right" vertical="center" wrapText="1"/>
    </xf>
    <xf numFmtId="4" fontId="3" fillId="9" borderId="14" xfId="0" applyNumberFormat="1" applyFont="1" applyFill="1" applyBorder="1" applyAlignment="1">
      <alignment horizontal="right" vertical="center"/>
    </xf>
    <xf numFmtId="4" fontId="3" fillId="9" borderId="14" xfId="0" applyNumberFormat="1" applyFont="1" applyFill="1" applyBorder="1"/>
    <xf numFmtId="4" fontId="3" fillId="9" borderId="15" xfId="0" applyNumberFormat="1" applyFont="1" applyFill="1" applyBorder="1"/>
    <xf numFmtId="4" fontId="6" fillId="9" borderId="17" xfId="0" applyNumberFormat="1" applyFont="1" applyFill="1" applyBorder="1" applyAlignment="1">
      <alignment horizontal="right" vertical="center" wrapText="1"/>
    </xf>
    <xf numFmtId="4" fontId="3" fillId="9" borderId="17" xfId="0" applyNumberFormat="1" applyFont="1" applyFill="1" applyBorder="1" applyAlignment="1">
      <alignment horizontal="right" vertical="center"/>
    </xf>
    <xf numFmtId="4" fontId="3" fillId="9" borderId="17" xfId="0" applyNumberFormat="1" applyFont="1" applyFill="1" applyBorder="1"/>
    <xf numFmtId="4" fontId="3" fillId="9" borderId="18" xfId="0" applyNumberFormat="1" applyFont="1" applyFill="1" applyBorder="1"/>
    <xf numFmtId="0" fontId="6" fillId="12" borderId="13" xfId="0" applyFont="1" applyFill="1" applyBorder="1"/>
    <xf numFmtId="0" fontId="6" fillId="12" borderId="19" xfId="0" applyFont="1" applyFill="1" applyBorder="1"/>
    <xf numFmtId="0" fontId="8" fillId="12" borderId="13" xfId="0" applyFont="1" applyFill="1" applyBorder="1"/>
    <xf numFmtId="4" fontId="8" fillId="12" borderId="14" xfId="0" applyNumberFormat="1" applyFont="1" applyFill="1" applyBorder="1" applyAlignment="1">
      <alignment horizontal="right" vertical="center" wrapText="1"/>
    </xf>
    <xf numFmtId="4" fontId="8" fillId="12" borderId="15" xfId="0" applyNumberFormat="1" applyFont="1" applyFill="1" applyBorder="1" applyAlignment="1">
      <alignment horizontal="right" vertical="center" wrapText="1"/>
    </xf>
    <xf numFmtId="0" fontId="6" fillId="12" borderId="16" xfId="0" applyFont="1" applyFill="1" applyBorder="1"/>
    <xf numFmtId="0" fontId="6" fillId="12" borderId="20" xfId="0" applyFont="1" applyFill="1" applyBorder="1"/>
    <xf numFmtId="0" fontId="8" fillId="12" borderId="16" xfId="0" applyFont="1" applyFill="1" applyBorder="1"/>
    <xf numFmtId="4" fontId="8" fillId="12" borderId="17" xfId="0" applyNumberFormat="1" applyFont="1" applyFill="1" applyBorder="1" applyAlignment="1">
      <alignment horizontal="right" vertical="center" wrapText="1"/>
    </xf>
    <xf numFmtId="4" fontId="8" fillId="12" borderId="18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6" fillId="0" borderId="0" xfId="0" applyNumberFormat="1" applyFont="1" applyAlignment="1">
      <alignment horizontal="right" vertical="center" wrapText="1"/>
    </xf>
    <xf numFmtId="4" fontId="3" fillId="0" borderId="0" xfId="0" applyNumberFormat="1" applyFont="1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6" fillId="5" borderId="10" xfId="0" applyFont="1" applyFill="1" applyBorder="1"/>
    <xf numFmtId="0" fontId="6" fillId="5" borderId="11" xfId="0" applyFont="1" applyFill="1" applyBorder="1"/>
    <xf numFmtId="0" fontId="2" fillId="2" borderId="0" xfId="0" applyFont="1" applyFill="1" applyAlignment="1">
      <alignment horizontal="left" vertical="center" wrapText="1"/>
    </xf>
    <xf numFmtId="0" fontId="6" fillId="5" borderId="7" xfId="0" applyFont="1" applyFill="1" applyBorder="1"/>
    <xf numFmtId="0" fontId="6" fillId="5" borderId="8" xfId="0" applyFont="1" applyFill="1" applyBorder="1"/>
    <xf numFmtId="0" fontId="6" fillId="6" borderId="16" xfId="0" applyFont="1" applyFill="1" applyBorder="1"/>
    <xf numFmtId="0" fontId="6" fillId="6" borderId="17" xfId="0" applyFont="1" applyFill="1" applyBorder="1"/>
    <xf numFmtId="0" fontId="6" fillId="3" borderId="13" xfId="0" applyFont="1" applyFill="1" applyBorder="1"/>
    <xf numFmtId="0" fontId="6" fillId="3" borderId="14" xfId="0" applyFont="1" applyFill="1" applyBorder="1"/>
    <xf numFmtId="0" fontId="6" fillId="3" borderId="16" xfId="0" applyFont="1" applyFill="1" applyBorder="1"/>
    <xf numFmtId="0" fontId="6" fillId="3" borderId="17" xfId="0" applyFont="1" applyFill="1" applyBorder="1"/>
    <xf numFmtId="0" fontId="6" fillId="8" borderId="7" xfId="0" applyFont="1" applyFill="1" applyBorder="1"/>
    <xf numFmtId="0" fontId="6" fillId="8" borderId="8" xfId="0" applyFont="1" applyFill="1" applyBorder="1"/>
    <xf numFmtId="0" fontId="6" fillId="8" borderId="10" xfId="0" applyFont="1" applyFill="1" applyBorder="1"/>
    <xf numFmtId="0" fontId="6" fillId="8" borderId="11" xfId="0" applyFont="1" applyFill="1" applyBorder="1"/>
    <xf numFmtId="0" fontId="6" fillId="6" borderId="13" xfId="0" applyFont="1" applyFill="1" applyBorder="1"/>
    <xf numFmtId="0" fontId="6" fillId="6" borderId="14" xfId="0" applyFont="1" applyFill="1" applyBorder="1"/>
    <xf numFmtId="0" fontId="1" fillId="7" borderId="24" xfId="0" applyFont="1" applyFill="1" applyBorder="1" applyAlignment="1">
      <alignment horizontal="left"/>
    </xf>
    <xf numFmtId="0" fontId="1" fillId="7" borderId="25" xfId="0" applyFont="1" applyFill="1" applyBorder="1" applyAlignment="1">
      <alignment horizontal="left"/>
    </xf>
    <xf numFmtId="0" fontId="1" fillId="7" borderId="26" xfId="0" applyFont="1" applyFill="1" applyBorder="1" applyAlignment="1">
      <alignment horizontal="left"/>
    </xf>
    <xf numFmtId="0" fontId="6" fillId="11" borderId="7" xfId="0" applyFont="1" applyFill="1" applyBorder="1"/>
    <xf numFmtId="0" fontId="6" fillId="11" borderId="8" xfId="0" applyFont="1" applyFill="1" applyBorder="1"/>
    <xf numFmtId="0" fontId="6" fillId="11" borderId="10" xfId="0" applyFont="1" applyFill="1" applyBorder="1"/>
    <xf numFmtId="0" fontId="6" fillId="11" borderId="11" xfId="0" applyFont="1" applyFill="1" applyBorder="1"/>
    <xf numFmtId="0" fontId="6" fillId="9" borderId="13" xfId="0" applyFont="1" applyFill="1" applyBorder="1"/>
    <xf numFmtId="0" fontId="6" fillId="9" borderId="14" xfId="0" applyFont="1" applyFill="1" applyBorder="1"/>
    <xf numFmtId="0" fontId="6" fillId="9" borderId="16" xfId="0" applyFont="1" applyFill="1" applyBorder="1"/>
    <xf numFmtId="0" fontId="6" fillId="9" borderId="17" xfId="0" applyFont="1" applyFill="1" applyBorder="1"/>
    <xf numFmtId="0" fontId="1" fillId="4" borderId="21" xfId="0" applyFont="1" applyFill="1" applyBorder="1" applyAlignment="1">
      <alignment horizontal="left"/>
    </xf>
    <xf numFmtId="0" fontId="1" fillId="4" borderId="22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1" fillId="10" borderId="27" xfId="0" applyFont="1" applyFill="1" applyBorder="1" applyAlignment="1">
      <alignment horizontal="left"/>
    </xf>
    <xf numFmtId="0" fontId="1" fillId="10" borderId="28" xfId="0" applyFont="1" applyFill="1" applyBorder="1" applyAlignment="1">
      <alignment horizontal="left"/>
    </xf>
    <xf numFmtId="0" fontId="1" fillId="10" borderId="29" xfId="0" applyFont="1" applyFill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B31F2-7A27-4948-A2E4-8F3DF5A98EB0}">
  <dimension ref="A1:O154"/>
  <sheetViews>
    <sheetView tabSelected="1" workbookViewId="0">
      <selection activeCell="D93" sqref="D93"/>
    </sheetView>
  </sheetViews>
  <sheetFormatPr defaultRowHeight="15" x14ac:dyDescent="0.25"/>
  <cols>
    <col min="1" max="1" width="6.7109375" customWidth="1"/>
    <col min="2" max="2" width="4.7109375" customWidth="1"/>
    <col min="3" max="3" width="23.85546875" customWidth="1"/>
    <col min="4" max="4" width="13.85546875" customWidth="1"/>
    <col min="5" max="5" width="14.7109375" customWidth="1"/>
    <col min="6" max="6" width="12.5703125" customWidth="1"/>
    <col min="7" max="7" width="13.140625" customWidth="1"/>
    <col min="8" max="8" width="8.5703125" customWidth="1"/>
    <col min="9" max="9" width="10" bestFit="1" customWidth="1"/>
    <col min="10" max="10" width="12.7109375" customWidth="1"/>
    <col min="15" max="15" width="12.42578125" bestFit="1" customWidth="1"/>
  </cols>
  <sheetData>
    <row r="1" spans="1:11" ht="30" customHeight="1" thickBot="1" x14ac:dyDescent="0.3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4" customHeight="1" thickBot="1" x14ac:dyDescent="0.3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3" t="s">
        <v>11</v>
      </c>
    </row>
    <row r="3" spans="1:11" ht="15.95" customHeight="1" x14ac:dyDescent="0.25">
      <c r="A3" s="4" t="s">
        <v>12</v>
      </c>
      <c r="B3" s="5" t="s">
        <v>13</v>
      </c>
      <c r="C3" s="5" t="s">
        <v>14</v>
      </c>
      <c r="D3" s="6">
        <v>215000</v>
      </c>
      <c r="E3" s="6">
        <v>223000</v>
      </c>
      <c r="F3" s="6">
        <v>122701.15</v>
      </c>
      <c r="G3" s="6">
        <f>E3-F3</f>
        <v>100298.85</v>
      </c>
      <c r="H3" s="6">
        <f>F3/E3*100</f>
        <v>55.022937219730942</v>
      </c>
      <c r="I3" s="7">
        <v>0</v>
      </c>
      <c r="J3" s="8">
        <f>E3+I3</f>
        <v>223000</v>
      </c>
      <c r="K3" s="9">
        <f>F3/J3*100</f>
        <v>55.022937219730942</v>
      </c>
    </row>
    <row r="4" spans="1:11" ht="15.95" customHeight="1" x14ac:dyDescent="0.25">
      <c r="A4" s="10" t="s">
        <v>12</v>
      </c>
      <c r="B4" s="11" t="s">
        <v>15</v>
      </c>
      <c r="C4" s="11" t="s">
        <v>16</v>
      </c>
      <c r="D4" s="12">
        <v>2265000</v>
      </c>
      <c r="E4" s="12">
        <v>2265000</v>
      </c>
      <c r="F4" s="12">
        <v>1026117.15</v>
      </c>
      <c r="G4" s="12">
        <f t="shared" ref="G4:G12" si="0">E4-F4</f>
        <v>1238882.8500000001</v>
      </c>
      <c r="H4" s="12">
        <f t="shared" ref="H4:H12" si="1">F4/E4*100</f>
        <v>45.303185430463579</v>
      </c>
      <c r="I4" s="13">
        <v>0</v>
      </c>
      <c r="J4" s="14">
        <f t="shared" ref="J4:J12" si="2">E4+I4</f>
        <v>2265000</v>
      </c>
      <c r="K4" s="15">
        <f t="shared" ref="K4:K58" si="3">F4/J4*100</f>
        <v>45.303185430463579</v>
      </c>
    </row>
    <row r="5" spans="1:11" ht="15.95" customHeight="1" x14ac:dyDescent="0.25">
      <c r="A5" s="10" t="s">
        <v>12</v>
      </c>
      <c r="B5" s="11" t="s">
        <v>17</v>
      </c>
      <c r="C5" s="11" t="s">
        <v>18</v>
      </c>
      <c r="D5" s="12">
        <v>400000</v>
      </c>
      <c r="E5" s="12">
        <v>380000</v>
      </c>
      <c r="F5" s="12">
        <v>92648.9</v>
      </c>
      <c r="G5" s="12">
        <f t="shared" si="0"/>
        <v>287351.09999999998</v>
      </c>
      <c r="H5" s="12">
        <f t="shared" si="1"/>
        <v>24.381289473684209</v>
      </c>
      <c r="I5" s="13">
        <v>0</v>
      </c>
      <c r="J5" s="14">
        <f t="shared" si="2"/>
        <v>380000</v>
      </c>
      <c r="K5" s="15">
        <f t="shared" si="3"/>
        <v>24.381289473684209</v>
      </c>
    </row>
    <row r="6" spans="1:11" ht="15.95" customHeight="1" x14ac:dyDescent="0.25">
      <c r="A6" s="10" t="s">
        <v>12</v>
      </c>
      <c r="B6" s="11" t="s">
        <v>19</v>
      </c>
      <c r="C6" s="11" t="s">
        <v>20</v>
      </c>
      <c r="D6" s="12">
        <v>12000</v>
      </c>
      <c r="E6" s="12">
        <v>32000</v>
      </c>
      <c r="F6" s="12">
        <v>21138</v>
      </c>
      <c r="G6" s="12">
        <f t="shared" si="0"/>
        <v>10862</v>
      </c>
      <c r="H6" s="12">
        <f t="shared" si="1"/>
        <v>66.056250000000006</v>
      </c>
      <c r="I6" s="13">
        <v>0</v>
      </c>
      <c r="J6" s="14">
        <f t="shared" si="2"/>
        <v>32000</v>
      </c>
      <c r="K6" s="15">
        <f t="shared" si="3"/>
        <v>66.056250000000006</v>
      </c>
    </row>
    <row r="7" spans="1:11" ht="15.95" customHeight="1" x14ac:dyDescent="0.25">
      <c r="A7" s="10" t="s">
        <v>12</v>
      </c>
      <c r="B7" s="11" t="s">
        <v>21</v>
      </c>
      <c r="C7" s="11" t="s">
        <v>22</v>
      </c>
      <c r="D7" s="12">
        <v>9000</v>
      </c>
      <c r="E7" s="12">
        <v>9000</v>
      </c>
      <c r="F7" s="12">
        <v>2443.6</v>
      </c>
      <c r="G7" s="12">
        <f t="shared" si="0"/>
        <v>6556.4</v>
      </c>
      <c r="H7" s="12">
        <f t="shared" si="1"/>
        <v>27.15111111111111</v>
      </c>
      <c r="I7" s="13">
        <v>0</v>
      </c>
      <c r="J7" s="14">
        <f t="shared" si="2"/>
        <v>9000</v>
      </c>
      <c r="K7" s="15">
        <f t="shared" si="3"/>
        <v>27.15111111111111</v>
      </c>
    </row>
    <row r="8" spans="1:11" ht="15.95" customHeight="1" x14ac:dyDescent="0.25">
      <c r="A8" s="10" t="s">
        <v>12</v>
      </c>
      <c r="B8" s="11" t="s">
        <v>23</v>
      </c>
      <c r="C8" s="11" t="s">
        <v>24</v>
      </c>
      <c r="D8" s="12">
        <v>420300</v>
      </c>
      <c r="E8" s="12">
        <v>420402.5</v>
      </c>
      <c r="F8" s="12">
        <v>244239.92</v>
      </c>
      <c r="G8" s="12">
        <f t="shared" si="0"/>
        <v>176162.58</v>
      </c>
      <c r="H8" s="12">
        <f t="shared" si="1"/>
        <v>58.096685914094238</v>
      </c>
      <c r="I8" s="13">
        <v>0</v>
      </c>
      <c r="J8" s="14">
        <f t="shared" si="2"/>
        <v>420402.5</v>
      </c>
      <c r="K8" s="15">
        <f t="shared" si="3"/>
        <v>58.096685914094238</v>
      </c>
    </row>
    <row r="9" spans="1:11" ht="15.95" customHeight="1" x14ac:dyDescent="0.25">
      <c r="A9" s="10" t="s">
        <v>12</v>
      </c>
      <c r="B9" s="11" t="s">
        <v>25</v>
      </c>
      <c r="C9" s="11" t="s">
        <v>26</v>
      </c>
      <c r="D9" s="12">
        <v>2000</v>
      </c>
      <c r="E9" s="12">
        <v>2000</v>
      </c>
      <c r="F9" s="12">
        <v>0</v>
      </c>
      <c r="G9" s="12">
        <f t="shared" si="0"/>
        <v>2000</v>
      </c>
      <c r="H9" s="12">
        <f t="shared" si="1"/>
        <v>0</v>
      </c>
      <c r="I9" s="13">
        <v>0</v>
      </c>
      <c r="J9" s="14">
        <f t="shared" si="2"/>
        <v>2000</v>
      </c>
      <c r="K9" s="15">
        <f t="shared" si="3"/>
        <v>0</v>
      </c>
    </row>
    <row r="10" spans="1:11" ht="15.95" customHeight="1" x14ac:dyDescent="0.25">
      <c r="A10" s="10" t="s">
        <v>12</v>
      </c>
      <c r="B10" s="11" t="s">
        <v>27</v>
      </c>
      <c r="C10" s="11" t="s">
        <v>28</v>
      </c>
      <c r="D10" s="12">
        <v>132654</v>
      </c>
      <c r="E10" s="12">
        <v>132654</v>
      </c>
      <c r="F10" s="12">
        <v>66366</v>
      </c>
      <c r="G10" s="12">
        <f t="shared" si="0"/>
        <v>66288</v>
      </c>
      <c r="H10" s="12">
        <f t="shared" si="1"/>
        <v>50.02939979193993</v>
      </c>
      <c r="I10" s="13">
        <v>0</v>
      </c>
      <c r="J10" s="14">
        <f t="shared" si="2"/>
        <v>132654</v>
      </c>
      <c r="K10" s="15">
        <f t="shared" si="3"/>
        <v>50.02939979193993</v>
      </c>
    </row>
    <row r="11" spans="1:11" ht="15.95" customHeight="1" x14ac:dyDescent="0.25">
      <c r="A11" s="10" t="s">
        <v>12</v>
      </c>
      <c r="B11" s="11" t="s">
        <v>29</v>
      </c>
      <c r="C11" s="11" t="s">
        <v>30</v>
      </c>
      <c r="D11" s="12">
        <v>53046</v>
      </c>
      <c r="E11" s="12">
        <v>44943.5</v>
      </c>
      <c r="F11" s="12">
        <v>1720</v>
      </c>
      <c r="G11" s="12">
        <f t="shared" si="0"/>
        <v>43223.5</v>
      </c>
      <c r="H11" s="12">
        <f t="shared" si="1"/>
        <v>3.8270272675692816</v>
      </c>
      <c r="I11" s="13">
        <v>0</v>
      </c>
      <c r="J11" s="14">
        <f t="shared" si="2"/>
        <v>44943.5</v>
      </c>
      <c r="K11" s="15">
        <f t="shared" si="3"/>
        <v>3.8270272675692816</v>
      </c>
    </row>
    <row r="12" spans="1:11" ht="15.95" customHeight="1" x14ac:dyDescent="0.25">
      <c r="A12" s="10" t="s">
        <v>12</v>
      </c>
      <c r="B12" s="11" t="s">
        <v>31</v>
      </c>
      <c r="C12" s="11" t="s">
        <v>32</v>
      </c>
      <c r="D12" s="12">
        <v>47500</v>
      </c>
      <c r="E12" s="12">
        <v>47500</v>
      </c>
      <c r="F12" s="12">
        <v>26364</v>
      </c>
      <c r="G12" s="12">
        <f t="shared" si="0"/>
        <v>21136</v>
      </c>
      <c r="H12" s="12">
        <f t="shared" si="1"/>
        <v>55.503157894736844</v>
      </c>
      <c r="I12" s="13">
        <v>0</v>
      </c>
      <c r="J12" s="14">
        <f t="shared" si="2"/>
        <v>47500</v>
      </c>
      <c r="K12" s="15">
        <f t="shared" si="3"/>
        <v>55.503157894736844</v>
      </c>
    </row>
    <row r="13" spans="1:11" ht="15.95" customHeight="1" x14ac:dyDescent="0.25">
      <c r="A13" s="119" t="s">
        <v>33</v>
      </c>
      <c r="B13" s="120"/>
      <c r="C13" s="120"/>
      <c r="D13" s="16">
        <f>SUM(D3:D12)</f>
        <v>3556500</v>
      </c>
      <c r="E13" s="16">
        <f t="shared" ref="E13:G13" si="4">SUM(E3:E12)</f>
        <v>3556500</v>
      </c>
      <c r="F13" s="16">
        <f t="shared" si="4"/>
        <v>1603738.72</v>
      </c>
      <c r="G13" s="16">
        <f t="shared" si="4"/>
        <v>1952761.2800000003</v>
      </c>
      <c r="H13" s="16">
        <f>F13/E13*100</f>
        <v>45.093173625755654</v>
      </c>
      <c r="I13" s="17">
        <f>SUM(I3:I12)</f>
        <v>0</v>
      </c>
      <c r="J13" s="17">
        <f>SUM(J3:J12)</f>
        <v>3556500</v>
      </c>
      <c r="K13" s="18">
        <f t="shared" si="3"/>
        <v>45.093173625755654</v>
      </c>
    </row>
    <row r="14" spans="1:11" ht="15.95" customHeight="1" x14ac:dyDescent="0.25">
      <c r="A14" s="10" t="s">
        <v>12</v>
      </c>
      <c r="B14" s="11" t="s">
        <v>34</v>
      </c>
      <c r="C14" s="11" t="s">
        <v>35</v>
      </c>
      <c r="D14" s="12">
        <v>3556500</v>
      </c>
      <c r="E14" s="12">
        <v>3556500</v>
      </c>
      <c r="F14" s="12">
        <v>1778250</v>
      </c>
      <c r="G14" s="12">
        <v>1778250</v>
      </c>
      <c r="H14" s="12">
        <v>50</v>
      </c>
      <c r="I14" s="13">
        <v>0</v>
      </c>
      <c r="J14" s="14">
        <f>E14+I14</f>
        <v>3556500</v>
      </c>
      <c r="K14" s="15">
        <f t="shared" si="3"/>
        <v>50</v>
      </c>
    </row>
    <row r="15" spans="1:11" ht="15.95" customHeight="1" x14ac:dyDescent="0.25">
      <c r="A15" s="119" t="s">
        <v>36</v>
      </c>
      <c r="B15" s="120"/>
      <c r="C15" s="120"/>
      <c r="D15" s="16">
        <v>3556500</v>
      </c>
      <c r="E15" s="16">
        <v>3556500</v>
      </c>
      <c r="F15" s="16">
        <v>1778250</v>
      </c>
      <c r="G15" s="16">
        <v>1778250</v>
      </c>
      <c r="H15" s="16">
        <v>50</v>
      </c>
      <c r="I15" s="17">
        <f>SUM(I14)</f>
        <v>0</v>
      </c>
      <c r="J15" s="17">
        <f>SUM(J14)</f>
        <v>3556500</v>
      </c>
      <c r="K15" s="18">
        <f t="shared" si="3"/>
        <v>50</v>
      </c>
    </row>
    <row r="16" spans="1:11" ht="15.95" customHeight="1" x14ac:dyDescent="0.25">
      <c r="A16" s="10" t="s">
        <v>37</v>
      </c>
      <c r="B16" s="11" t="s">
        <v>13</v>
      </c>
      <c r="C16" s="11" t="s">
        <v>14</v>
      </c>
      <c r="D16" s="12">
        <v>37200</v>
      </c>
      <c r="E16" s="12">
        <v>30310.799999999999</v>
      </c>
      <c r="F16" s="12">
        <v>2638.54</v>
      </c>
      <c r="G16" s="12">
        <f>E16-F16</f>
        <v>27672.26</v>
      </c>
      <c r="H16" s="12">
        <f>F16/E16*100</f>
        <v>8.704950050806973</v>
      </c>
      <c r="I16" s="13">
        <v>0</v>
      </c>
      <c r="J16" s="14">
        <f>E16+I16</f>
        <v>30310.799999999999</v>
      </c>
      <c r="K16" s="15">
        <f t="shared" si="3"/>
        <v>8.704950050806973</v>
      </c>
    </row>
    <row r="17" spans="1:12" ht="15.95" customHeight="1" x14ac:dyDescent="0.25">
      <c r="A17" s="10" t="s">
        <v>37</v>
      </c>
      <c r="B17" s="11" t="s">
        <v>13</v>
      </c>
      <c r="C17" s="11" t="s">
        <v>38</v>
      </c>
      <c r="D17" s="12">
        <v>1650000</v>
      </c>
      <c r="E17" s="12">
        <v>1650000</v>
      </c>
      <c r="F17" s="12">
        <v>955369.96</v>
      </c>
      <c r="G17" s="12">
        <f>E17-F17</f>
        <v>694630.04</v>
      </c>
      <c r="H17" s="12">
        <f>F17/E17*100</f>
        <v>57.901209696969694</v>
      </c>
      <c r="I17" s="13">
        <v>0</v>
      </c>
      <c r="J17" s="14">
        <f t="shared" ref="J17:J21" si="5">E17+I17</f>
        <v>1650000</v>
      </c>
      <c r="K17" s="15">
        <f t="shared" si="3"/>
        <v>57.901209696969694</v>
      </c>
    </row>
    <row r="18" spans="1:12" ht="15.95" customHeight="1" x14ac:dyDescent="0.25">
      <c r="A18" s="10" t="s">
        <v>37</v>
      </c>
      <c r="B18" s="11" t="s">
        <v>19</v>
      </c>
      <c r="C18" s="11" t="s">
        <v>20</v>
      </c>
      <c r="D18" s="12">
        <v>17000</v>
      </c>
      <c r="E18" s="12">
        <v>17000</v>
      </c>
      <c r="F18" s="12">
        <v>14382</v>
      </c>
      <c r="G18" s="12">
        <f t="shared" ref="G18:G21" si="6">E18-F18</f>
        <v>2618</v>
      </c>
      <c r="H18" s="12">
        <f t="shared" ref="H18:H21" si="7">F18/E18*100</f>
        <v>84.6</v>
      </c>
      <c r="I18" s="13">
        <v>0</v>
      </c>
      <c r="J18" s="14">
        <f t="shared" si="5"/>
        <v>17000</v>
      </c>
      <c r="K18" s="15">
        <f t="shared" si="3"/>
        <v>84.6</v>
      </c>
    </row>
    <row r="19" spans="1:12" ht="15.95" customHeight="1" x14ac:dyDescent="0.25">
      <c r="A19" s="10" t="s">
        <v>37</v>
      </c>
      <c r="B19" s="11" t="s">
        <v>21</v>
      </c>
      <c r="C19" s="11" t="s">
        <v>22</v>
      </c>
      <c r="D19" s="12">
        <v>2000</v>
      </c>
      <c r="E19" s="12">
        <v>2000</v>
      </c>
      <c r="F19" s="12">
        <v>0</v>
      </c>
      <c r="G19" s="12">
        <f t="shared" si="6"/>
        <v>2000</v>
      </c>
      <c r="H19" s="12">
        <f t="shared" si="7"/>
        <v>0</v>
      </c>
      <c r="I19" s="13">
        <v>0</v>
      </c>
      <c r="J19" s="14">
        <f t="shared" si="5"/>
        <v>2000</v>
      </c>
      <c r="K19" s="15">
        <f t="shared" si="3"/>
        <v>0</v>
      </c>
    </row>
    <row r="20" spans="1:12" ht="15.95" customHeight="1" x14ac:dyDescent="0.25">
      <c r="A20" s="10" t="s">
        <v>37</v>
      </c>
      <c r="B20" s="11" t="s">
        <v>23</v>
      </c>
      <c r="C20" s="11" t="s">
        <v>24</v>
      </c>
      <c r="D20" s="12">
        <v>30000</v>
      </c>
      <c r="E20" s="12">
        <v>30000</v>
      </c>
      <c r="F20" s="12">
        <v>9752</v>
      </c>
      <c r="G20" s="12">
        <f t="shared" si="6"/>
        <v>20248</v>
      </c>
      <c r="H20" s="12">
        <f t="shared" si="7"/>
        <v>32.506666666666668</v>
      </c>
      <c r="I20" s="13">
        <v>0</v>
      </c>
      <c r="J20" s="14">
        <f t="shared" si="5"/>
        <v>30000</v>
      </c>
      <c r="K20" s="15">
        <f t="shared" si="3"/>
        <v>32.506666666666668</v>
      </c>
    </row>
    <row r="21" spans="1:12" ht="15.95" customHeight="1" x14ac:dyDescent="0.25">
      <c r="A21" s="10" t="s">
        <v>37</v>
      </c>
      <c r="B21" s="11" t="s">
        <v>29</v>
      </c>
      <c r="C21" s="11" t="s">
        <v>30</v>
      </c>
      <c r="D21" s="12">
        <v>25500</v>
      </c>
      <c r="E21" s="12">
        <v>35989.199999999997</v>
      </c>
      <c r="F21" s="12">
        <v>32389.200000000001</v>
      </c>
      <c r="G21" s="12">
        <f t="shared" si="6"/>
        <v>3599.9999999999964</v>
      </c>
      <c r="H21" s="12">
        <f t="shared" si="7"/>
        <v>89.996999099729919</v>
      </c>
      <c r="I21" s="13">
        <v>0</v>
      </c>
      <c r="J21" s="14">
        <f t="shared" si="5"/>
        <v>35989.199999999997</v>
      </c>
      <c r="K21" s="15">
        <f t="shared" si="3"/>
        <v>89.996999099729919</v>
      </c>
    </row>
    <row r="22" spans="1:12" ht="15.95" customHeight="1" x14ac:dyDescent="0.25">
      <c r="A22" s="119" t="s">
        <v>39</v>
      </c>
      <c r="B22" s="120"/>
      <c r="C22" s="120"/>
      <c r="D22" s="16">
        <f>SUM(D16:D21)</f>
        <v>1761700</v>
      </c>
      <c r="E22" s="16">
        <f t="shared" ref="E22:G22" si="8">SUM(E16:E21)</f>
        <v>1765300</v>
      </c>
      <c r="F22" s="16">
        <f t="shared" si="8"/>
        <v>1014531.7</v>
      </c>
      <c r="G22" s="16">
        <f t="shared" si="8"/>
        <v>750768.3</v>
      </c>
      <c r="H22" s="16">
        <f>F22/E22*100</f>
        <v>57.470781170339315</v>
      </c>
      <c r="I22" s="17">
        <f>SUM(I16:I21)</f>
        <v>0</v>
      </c>
      <c r="J22" s="17">
        <f>SUM(J16:J21)</f>
        <v>1765300</v>
      </c>
      <c r="K22" s="18">
        <f t="shared" si="3"/>
        <v>57.470781170339315</v>
      </c>
    </row>
    <row r="23" spans="1:12" ht="15.95" customHeight="1" x14ac:dyDescent="0.25">
      <c r="A23" s="10" t="s">
        <v>37</v>
      </c>
      <c r="B23" s="11" t="s">
        <v>40</v>
      </c>
      <c r="C23" s="11" t="s">
        <v>41</v>
      </c>
      <c r="D23" s="12">
        <v>90000</v>
      </c>
      <c r="E23" s="12">
        <v>93600</v>
      </c>
      <c r="F23" s="12">
        <v>53832</v>
      </c>
      <c r="G23" s="12">
        <f>E23-F23</f>
        <v>39768</v>
      </c>
      <c r="H23" s="12">
        <f>F23/E23*100</f>
        <v>57.512820512820518</v>
      </c>
      <c r="I23" s="13">
        <v>0</v>
      </c>
      <c r="J23" s="14">
        <f>E23+I23</f>
        <v>93600</v>
      </c>
      <c r="K23" s="15">
        <f t="shared" si="3"/>
        <v>57.512820512820518</v>
      </c>
    </row>
    <row r="24" spans="1:12" ht="15.95" customHeight="1" x14ac:dyDescent="0.25">
      <c r="A24" s="10" t="s">
        <v>37</v>
      </c>
      <c r="B24" s="11" t="s">
        <v>40</v>
      </c>
      <c r="C24" s="11" t="s">
        <v>42</v>
      </c>
      <c r="D24" s="12">
        <v>1650000</v>
      </c>
      <c r="E24" s="12">
        <v>1650000</v>
      </c>
      <c r="F24" s="12">
        <v>974256</v>
      </c>
      <c r="G24" s="12">
        <f>E24-F24</f>
        <v>675744</v>
      </c>
      <c r="H24" s="12">
        <f>F24/E24*100</f>
        <v>59.045818181818177</v>
      </c>
      <c r="I24" s="13">
        <v>0</v>
      </c>
      <c r="J24" s="14">
        <f t="shared" ref="J24:J27" si="9">E24+I24</f>
        <v>1650000</v>
      </c>
      <c r="K24" s="15">
        <f t="shared" si="3"/>
        <v>59.045818181818177</v>
      </c>
      <c r="L24" s="19"/>
    </row>
    <row r="25" spans="1:12" ht="15.95" customHeight="1" x14ac:dyDescent="0.25">
      <c r="A25" s="10" t="s">
        <v>37</v>
      </c>
      <c r="B25" s="11" t="s">
        <v>43</v>
      </c>
      <c r="C25" s="11" t="s">
        <v>44</v>
      </c>
      <c r="D25" s="12">
        <v>15000</v>
      </c>
      <c r="E25" s="12">
        <v>15000</v>
      </c>
      <c r="F25" s="12">
        <v>5250</v>
      </c>
      <c r="G25" s="12">
        <f t="shared" ref="G25:G27" si="10">E25-F25</f>
        <v>9750</v>
      </c>
      <c r="H25" s="12">
        <f t="shared" ref="H25:H58" si="11">F25/E25*100</f>
        <v>35</v>
      </c>
      <c r="I25" s="13">
        <v>0</v>
      </c>
      <c r="J25" s="14">
        <f t="shared" si="9"/>
        <v>15000</v>
      </c>
      <c r="K25" s="15">
        <f t="shared" si="3"/>
        <v>35</v>
      </c>
    </row>
    <row r="26" spans="1:12" ht="15.95" customHeight="1" x14ac:dyDescent="0.25">
      <c r="A26" s="10" t="s">
        <v>37</v>
      </c>
      <c r="B26" s="11" t="s">
        <v>45</v>
      </c>
      <c r="C26" s="11" t="s">
        <v>46</v>
      </c>
      <c r="D26" s="12">
        <v>6000</v>
      </c>
      <c r="E26" s="12">
        <v>6000</v>
      </c>
      <c r="F26" s="12">
        <v>4317</v>
      </c>
      <c r="G26" s="12">
        <f t="shared" si="10"/>
        <v>1683</v>
      </c>
      <c r="H26" s="12">
        <f t="shared" si="11"/>
        <v>71.95</v>
      </c>
      <c r="I26" s="13">
        <v>0</v>
      </c>
      <c r="J26" s="14">
        <f t="shared" si="9"/>
        <v>6000</v>
      </c>
      <c r="K26" s="15">
        <f t="shared" si="3"/>
        <v>71.95</v>
      </c>
    </row>
    <row r="27" spans="1:12" ht="15.95" customHeight="1" x14ac:dyDescent="0.25">
      <c r="A27" s="10" t="s">
        <v>37</v>
      </c>
      <c r="B27" s="11" t="s">
        <v>47</v>
      </c>
      <c r="C27" s="11" t="s">
        <v>48</v>
      </c>
      <c r="D27" s="12">
        <v>700</v>
      </c>
      <c r="E27" s="12">
        <v>700</v>
      </c>
      <c r="F27" s="12">
        <v>370.32</v>
      </c>
      <c r="G27" s="12">
        <f t="shared" si="10"/>
        <v>329.68</v>
      </c>
      <c r="H27" s="12">
        <f t="shared" si="11"/>
        <v>52.902857142857144</v>
      </c>
      <c r="I27" s="13">
        <v>0</v>
      </c>
      <c r="J27" s="14">
        <f t="shared" si="9"/>
        <v>700</v>
      </c>
      <c r="K27" s="15">
        <f t="shared" si="3"/>
        <v>52.902857142857144</v>
      </c>
    </row>
    <row r="28" spans="1:12" ht="15.95" customHeight="1" x14ac:dyDescent="0.25">
      <c r="A28" s="119" t="s">
        <v>49</v>
      </c>
      <c r="B28" s="120"/>
      <c r="C28" s="120"/>
      <c r="D28" s="16">
        <f>SUM(D23:D27)</f>
        <v>1761700</v>
      </c>
      <c r="E28" s="16">
        <f t="shared" ref="E28:G28" si="12">SUM(E23:E27)</f>
        <v>1765300</v>
      </c>
      <c r="F28" s="16">
        <f t="shared" si="12"/>
        <v>1038025.32</v>
      </c>
      <c r="G28" s="16">
        <f t="shared" si="12"/>
        <v>727274.68</v>
      </c>
      <c r="H28" s="20">
        <f t="shared" si="11"/>
        <v>58.801638248456342</v>
      </c>
      <c r="I28" s="17">
        <f>SUM(I23:I27)</f>
        <v>0</v>
      </c>
      <c r="J28" s="17">
        <f>SUM(J23:J27)</f>
        <v>1765300</v>
      </c>
      <c r="K28" s="18">
        <f t="shared" si="3"/>
        <v>58.801638248456342</v>
      </c>
    </row>
    <row r="29" spans="1:12" ht="15.95" customHeight="1" x14ac:dyDescent="0.25">
      <c r="A29" s="10" t="s">
        <v>50</v>
      </c>
      <c r="B29" s="11" t="s">
        <v>13</v>
      </c>
      <c r="C29" s="11" t="s">
        <v>14</v>
      </c>
      <c r="D29" s="12">
        <v>0</v>
      </c>
      <c r="E29" s="12">
        <v>250000</v>
      </c>
      <c r="F29" s="12">
        <v>0</v>
      </c>
      <c r="G29" s="12">
        <v>250000</v>
      </c>
      <c r="H29" s="12">
        <f t="shared" si="11"/>
        <v>0</v>
      </c>
      <c r="I29" s="14">
        <v>0</v>
      </c>
      <c r="J29" s="14">
        <f>E29+I29</f>
        <v>250000</v>
      </c>
      <c r="K29" s="21">
        <f t="shared" si="3"/>
        <v>0</v>
      </c>
    </row>
    <row r="30" spans="1:12" ht="15.95" customHeight="1" x14ac:dyDescent="0.25">
      <c r="A30" s="119" t="s">
        <v>51</v>
      </c>
      <c r="B30" s="120"/>
      <c r="C30" s="120"/>
      <c r="D30" s="16">
        <v>0</v>
      </c>
      <c r="E30" s="16">
        <v>250000</v>
      </c>
      <c r="F30" s="16">
        <v>0</v>
      </c>
      <c r="G30" s="16">
        <v>250000</v>
      </c>
      <c r="H30" s="20">
        <f t="shared" si="11"/>
        <v>0</v>
      </c>
      <c r="I30" s="17">
        <f>SUM(I29)</f>
        <v>0</v>
      </c>
      <c r="J30" s="17">
        <f>SUM(J29)</f>
        <v>250000</v>
      </c>
      <c r="K30" s="18">
        <f t="shared" si="3"/>
        <v>0</v>
      </c>
    </row>
    <row r="31" spans="1:12" ht="15.95" customHeight="1" x14ac:dyDescent="0.25">
      <c r="A31" s="10" t="s">
        <v>50</v>
      </c>
      <c r="B31" s="11" t="s">
        <v>34</v>
      </c>
      <c r="C31" s="11" t="s">
        <v>35</v>
      </c>
      <c r="D31" s="12">
        <v>0</v>
      </c>
      <c r="E31" s="12">
        <v>250000</v>
      </c>
      <c r="F31" s="12">
        <v>0</v>
      </c>
      <c r="G31" s="12">
        <v>250000</v>
      </c>
      <c r="H31" s="12">
        <f t="shared" si="11"/>
        <v>0</v>
      </c>
      <c r="I31" s="14">
        <v>0</v>
      </c>
      <c r="J31" s="14">
        <f>E31+I31</f>
        <v>250000</v>
      </c>
      <c r="K31" s="21">
        <f t="shared" si="3"/>
        <v>0</v>
      </c>
    </row>
    <row r="32" spans="1:12" ht="15.95" customHeight="1" x14ac:dyDescent="0.25">
      <c r="A32" s="119" t="s">
        <v>52</v>
      </c>
      <c r="B32" s="120"/>
      <c r="C32" s="120"/>
      <c r="D32" s="16">
        <v>0</v>
      </c>
      <c r="E32" s="16">
        <v>250000</v>
      </c>
      <c r="F32" s="16">
        <v>0</v>
      </c>
      <c r="G32" s="16">
        <v>250000</v>
      </c>
      <c r="H32" s="20">
        <f t="shared" si="11"/>
        <v>0</v>
      </c>
      <c r="I32" s="17">
        <f>SUM(I31)</f>
        <v>0</v>
      </c>
      <c r="J32" s="17">
        <f>SUM(J31)</f>
        <v>250000</v>
      </c>
      <c r="K32" s="18">
        <f t="shared" si="3"/>
        <v>0</v>
      </c>
    </row>
    <row r="33" spans="1:11" ht="15.95" customHeight="1" x14ac:dyDescent="0.25">
      <c r="A33" s="10" t="s">
        <v>53</v>
      </c>
      <c r="B33" s="11" t="s">
        <v>13</v>
      </c>
      <c r="C33" s="11" t="s">
        <v>14</v>
      </c>
      <c r="D33" s="12">
        <v>25000</v>
      </c>
      <c r="E33" s="12">
        <f>67451.28 +20378.32</f>
        <v>87829.6</v>
      </c>
      <c r="F33" s="12">
        <v>80768.72</v>
      </c>
      <c r="G33" s="12">
        <f>E33-F33</f>
        <v>7060.8800000000047</v>
      </c>
      <c r="H33" s="12">
        <f t="shared" si="11"/>
        <v>91.960705730186632</v>
      </c>
      <c r="I33" s="22">
        <v>0</v>
      </c>
      <c r="J33" s="23">
        <f>E33+I33</f>
        <v>87829.6</v>
      </c>
      <c r="K33" s="24">
        <f t="shared" si="3"/>
        <v>91.960705730186632</v>
      </c>
    </row>
    <row r="34" spans="1:11" ht="15.95" customHeight="1" x14ac:dyDescent="0.25">
      <c r="A34" s="10" t="s">
        <v>53</v>
      </c>
      <c r="B34" s="11" t="s">
        <v>19</v>
      </c>
      <c r="C34" s="11" t="s">
        <v>20</v>
      </c>
      <c r="D34" s="12">
        <v>25000</v>
      </c>
      <c r="E34" s="12">
        <v>25000</v>
      </c>
      <c r="F34" s="12">
        <v>5739</v>
      </c>
      <c r="G34" s="12">
        <f t="shared" ref="G34:G40" si="13">E34-F34</f>
        <v>19261</v>
      </c>
      <c r="H34" s="12">
        <f t="shared" si="11"/>
        <v>22.956</v>
      </c>
      <c r="I34" s="22">
        <v>0</v>
      </c>
      <c r="J34" s="23">
        <f t="shared" ref="J34:J40" si="14">E34+I34</f>
        <v>25000</v>
      </c>
      <c r="K34" s="24">
        <f t="shared" si="3"/>
        <v>22.956</v>
      </c>
    </row>
    <row r="35" spans="1:11" ht="15.95" customHeight="1" x14ac:dyDescent="0.25">
      <c r="A35" s="10" t="s">
        <v>53</v>
      </c>
      <c r="B35" s="11" t="s">
        <v>23</v>
      </c>
      <c r="C35" s="11" t="s">
        <v>24</v>
      </c>
      <c r="D35" s="12">
        <v>830000</v>
      </c>
      <c r="E35" s="12">
        <f>734757.32-24757.32</f>
        <v>710000</v>
      </c>
      <c r="F35" s="12">
        <v>155657.35999999999</v>
      </c>
      <c r="G35" s="12">
        <f t="shared" si="13"/>
        <v>554342.64</v>
      </c>
      <c r="H35" s="12">
        <f t="shared" si="11"/>
        <v>21.923571830985914</v>
      </c>
      <c r="I35" s="22">
        <v>0</v>
      </c>
      <c r="J35" s="23">
        <f t="shared" si="14"/>
        <v>710000</v>
      </c>
      <c r="K35" s="24">
        <f t="shared" si="3"/>
        <v>21.923571830985914</v>
      </c>
    </row>
    <row r="36" spans="1:11" ht="15.95" customHeight="1" x14ac:dyDescent="0.25">
      <c r="A36" s="10" t="s">
        <v>53</v>
      </c>
      <c r="B36" s="11" t="s">
        <v>25</v>
      </c>
      <c r="C36" s="11" t="s">
        <v>26</v>
      </c>
      <c r="D36" s="12">
        <v>825028</v>
      </c>
      <c r="E36" s="12">
        <v>700000</v>
      </c>
      <c r="F36" s="12">
        <v>91057</v>
      </c>
      <c r="G36" s="12">
        <f t="shared" si="13"/>
        <v>608943</v>
      </c>
      <c r="H36" s="12">
        <f t="shared" si="11"/>
        <v>13.008142857142857</v>
      </c>
      <c r="I36" s="22">
        <v>0</v>
      </c>
      <c r="J36" s="23">
        <f t="shared" si="14"/>
        <v>700000</v>
      </c>
      <c r="K36" s="24">
        <f t="shared" si="3"/>
        <v>13.008142857142857</v>
      </c>
    </row>
    <row r="37" spans="1:11" ht="15.95" customHeight="1" x14ac:dyDescent="0.25">
      <c r="A37" s="10" t="s">
        <v>53</v>
      </c>
      <c r="B37" s="11" t="s">
        <v>54</v>
      </c>
      <c r="C37" s="11" t="s">
        <v>55</v>
      </c>
      <c r="D37" s="12">
        <v>202294</v>
      </c>
      <c r="E37" s="12">
        <v>162000</v>
      </c>
      <c r="F37" s="12">
        <v>30779</v>
      </c>
      <c r="G37" s="12">
        <f t="shared" si="13"/>
        <v>131221</v>
      </c>
      <c r="H37" s="12">
        <f t="shared" si="11"/>
        <v>18.999382716049382</v>
      </c>
      <c r="I37" s="22">
        <v>0</v>
      </c>
      <c r="J37" s="23">
        <f t="shared" si="14"/>
        <v>162000</v>
      </c>
      <c r="K37" s="24">
        <f t="shared" si="3"/>
        <v>18.999382716049382</v>
      </c>
    </row>
    <row r="38" spans="1:11" ht="15.95" customHeight="1" x14ac:dyDescent="0.25">
      <c r="A38" s="10" t="s">
        <v>53</v>
      </c>
      <c r="B38" s="11" t="s">
        <v>56</v>
      </c>
      <c r="C38" s="11" t="s">
        <v>57</v>
      </c>
      <c r="D38" s="12">
        <v>2514</v>
      </c>
      <c r="E38" s="12">
        <v>2514</v>
      </c>
      <c r="F38" s="12">
        <v>0</v>
      </c>
      <c r="G38" s="12">
        <f t="shared" si="13"/>
        <v>2514</v>
      </c>
      <c r="H38" s="12">
        <f t="shared" si="11"/>
        <v>0</v>
      </c>
      <c r="I38" s="22">
        <v>0</v>
      </c>
      <c r="J38" s="23">
        <f t="shared" si="14"/>
        <v>2514</v>
      </c>
      <c r="K38" s="24">
        <f t="shared" si="3"/>
        <v>0</v>
      </c>
    </row>
    <row r="39" spans="1:11" ht="15.95" customHeight="1" x14ac:dyDescent="0.25">
      <c r="A39" s="10" t="s">
        <v>53</v>
      </c>
      <c r="B39" s="11" t="s">
        <v>58</v>
      </c>
      <c r="C39" s="11" t="s">
        <v>59</v>
      </c>
      <c r="D39" s="12">
        <v>11970</v>
      </c>
      <c r="E39" s="12">
        <v>11970</v>
      </c>
      <c r="F39" s="12">
        <v>0</v>
      </c>
      <c r="G39" s="12">
        <f t="shared" si="13"/>
        <v>11970</v>
      </c>
      <c r="H39" s="12">
        <f t="shared" si="11"/>
        <v>0</v>
      </c>
      <c r="I39" s="22">
        <v>0</v>
      </c>
      <c r="J39" s="23">
        <f t="shared" si="14"/>
        <v>11970</v>
      </c>
      <c r="K39" s="24">
        <f t="shared" si="3"/>
        <v>0</v>
      </c>
    </row>
    <row r="40" spans="1:11" ht="15.95" customHeight="1" x14ac:dyDescent="0.25">
      <c r="A40" s="10" t="s">
        <v>53</v>
      </c>
      <c r="B40" s="11" t="s">
        <v>29</v>
      </c>
      <c r="C40" s="11" t="s">
        <v>30</v>
      </c>
      <c r="D40" s="12">
        <v>0</v>
      </c>
      <c r="E40" s="12">
        <f>32389.2+4379</f>
        <v>36768.199999999997</v>
      </c>
      <c r="F40" s="12">
        <v>36768.199999999997</v>
      </c>
      <c r="G40" s="12">
        <f t="shared" si="13"/>
        <v>0</v>
      </c>
      <c r="H40" s="12">
        <f t="shared" si="11"/>
        <v>100</v>
      </c>
      <c r="I40" s="22">
        <v>0</v>
      </c>
      <c r="J40" s="23">
        <f t="shared" si="14"/>
        <v>36768.199999999997</v>
      </c>
      <c r="K40" s="24">
        <v>0</v>
      </c>
    </row>
    <row r="41" spans="1:11" ht="15.95" customHeight="1" x14ac:dyDescent="0.25">
      <c r="A41" s="119" t="s">
        <v>60</v>
      </c>
      <c r="B41" s="120"/>
      <c r="C41" s="120"/>
      <c r="D41" s="16">
        <v>1921806</v>
      </c>
      <c r="E41" s="16">
        <f>SUM(E33:E40)</f>
        <v>1736081.8</v>
      </c>
      <c r="F41" s="16">
        <f t="shared" ref="F41:G41" si="15">SUM(F33:F40)</f>
        <v>400769.27999999997</v>
      </c>
      <c r="G41" s="16">
        <f t="shared" si="15"/>
        <v>1335312.52</v>
      </c>
      <c r="H41" s="20">
        <f t="shared" si="11"/>
        <v>23.084700271611624</v>
      </c>
      <c r="I41" s="25">
        <f>SUM(I33:I40)</f>
        <v>0</v>
      </c>
      <c r="J41" s="25">
        <f>SUM(J33:J40)</f>
        <v>1736081.8</v>
      </c>
      <c r="K41" s="26">
        <f t="shared" si="3"/>
        <v>23.084700271611624</v>
      </c>
    </row>
    <row r="42" spans="1:11" ht="15.95" customHeight="1" x14ac:dyDescent="0.25">
      <c r="A42" s="10" t="s">
        <v>53</v>
      </c>
      <c r="B42" s="11" t="s">
        <v>34</v>
      </c>
      <c r="C42" s="11" t="s">
        <v>35</v>
      </c>
      <c r="D42" s="12">
        <v>1921806</v>
      </c>
      <c r="E42" s="12">
        <v>1736081.8</v>
      </c>
      <c r="F42" s="12">
        <v>0</v>
      </c>
      <c r="G42" s="12">
        <v>1736081.8</v>
      </c>
      <c r="H42" s="12">
        <f t="shared" si="11"/>
        <v>0</v>
      </c>
      <c r="I42" s="22">
        <v>0</v>
      </c>
      <c r="J42" s="23">
        <f>E42+I42</f>
        <v>1736081.8</v>
      </c>
      <c r="K42" s="24">
        <f t="shared" si="3"/>
        <v>0</v>
      </c>
    </row>
    <row r="43" spans="1:11" ht="15.95" customHeight="1" x14ac:dyDescent="0.25">
      <c r="A43" s="119" t="s">
        <v>61</v>
      </c>
      <c r="B43" s="120"/>
      <c r="C43" s="120"/>
      <c r="D43" s="16">
        <v>1921806</v>
      </c>
      <c r="E43" s="16">
        <v>1736081.8</v>
      </c>
      <c r="F43" s="16">
        <v>0</v>
      </c>
      <c r="G43" s="16">
        <v>1736081.8</v>
      </c>
      <c r="H43" s="20">
        <f t="shared" si="11"/>
        <v>0</v>
      </c>
      <c r="I43" s="25">
        <f>SUM(I42)</f>
        <v>0</v>
      </c>
      <c r="J43" s="25">
        <f>SUM(J42)</f>
        <v>1736081.8</v>
      </c>
      <c r="K43" s="26">
        <f t="shared" si="3"/>
        <v>0</v>
      </c>
    </row>
    <row r="44" spans="1:11" ht="15.95" customHeight="1" x14ac:dyDescent="0.25">
      <c r="A44" s="10" t="s">
        <v>62</v>
      </c>
      <c r="B44" s="11" t="s">
        <v>13</v>
      </c>
      <c r="C44" s="11" t="s">
        <v>14</v>
      </c>
      <c r="D44" s="12">
        <v>110000</v>
      </c>
      <c r="E44" s="12">
        <v>111506</v>
      </c>
      <c r="F44" s="12">
        <v>10185</v>
      </c>
      <c r="G44" s="12">
        <v>101321</v>
      </c>
      <c r="H44" s="12">
        <f t="shared" si="11"/>
        <v>9.1340376302620481</v>
      </c>
      <c r="I44" s="22">
        <v>1000</v>
      </c>
      <c r="J44" s="23">
        <f>E44+I44</f>
        <v>112506</v>
      </c>
      <c r="K44" s="24">
        <f t="shared" si="3"/>
        <v>9.0528505146392195</v>
      </c>
    </row>
    <row r="45" spans="1:11" ht="15.95" customHeight="1" x14ac:dyDescent="0.25">
      <c r="A45" s="10" t="s">
        <v>62</v>
      </c>
      <c r="B45" s="11" t="s">
        <v>19</v>
      </c>
      <c r="C45" s="11" t="s">
        <v>20</v>
      </c>
      <c r="D45" s="12">
        <v>20000</v>
      </c>
      <c r="E45" s="12">
        <v>20000</v>
      </c>
      <c r="F45" s="12">
        <v>10004</v>
      </c>
      <c r="G45" s="12">
        <v>9996</v>
      </c>
      <c r="H45" s="12">
        <f t="shared" si="11"/>
        <v>50.019999999999996</v>
      </c>
      <c r="I45" s="22">
        <v>0</v>
      </c>
      <c r="J45" s="23">
        <f t="shared" ref="J45:J51" si="16">E45+I45</f>
        <v>20000</v>
      </c>
      <c r="K45" s="24">
        <f t="shared" si="3"/>
        <v>50.019999999999996</v>
      </c>
    </row>
    <row r="46" spans="1:11" ht="15.95" customHeight="1" x14ac:dyDescent="0.25">
      <c r="A46" s="10" t="s">
        <v>62</v>
      </c>
      <c r="B46" s="11" t="s">
        <v>23</v>
      </c>
      <c r="C46" s="11" t="s">
        <v>24</v>
      </c>
      <c r="D46" s="12">
        <v>70000</v>
      </c>
      <c r="E46" s="12">
        <v>95494</v>
      </c>
      <c r="F46" s="12">
        <v>73464</v>
      </c>
      <c r="G46" s="12">
        <v>22030</v>
      </c>
      <c r="H46" s="12">
        <f t="shared" si="11"/>
        <v>76.930487779336914</v>
      </c>
      <c r="I46" s="22">
        <v>2500</v>
      </c>
      <c r="J46" s="23">
        <f t="shared" si="16"/>
        <v>97994</v>
      </c>
      <c r="K46" s="24">
        <f t="shared" si="3"/>
        <v>74.967855174806616</v>
      </c>
    </row>
    <row r="47" spans="1:11" ht="15.95" customHeight="1" x14ac:dyDescent="0.25">
      <c r="A47" s="10" t="s">
        <v>62</v>
      </c>
      <c r="B47" s="11" t="s">
        <v>25</v>
      </c>
      <c r="C47" s="11" t="s">
        <v>26</v>
      </c>
      <c r="D47" s="12">
        <v>16800000</v>
      </c>
      <c r="E47" s="12">
        <v>21230000</v>
      </c>
      <c r="F47" s="12">
        <v>10273617</v>
      </c>
      <c r="G47" s="12">
        <v>10956383</v>
      </c>
      <c r="H47" s="12">
        <f t="shared" si="11"/>
        <v>48.391978332548277</v>
      </c>
      <c r="I47" s="22">
        <v>-15595</v>
      </c>
      <c r="J47" s="23">
        <f t="shared" si="16"/>
        <v>21214405</v>
      </c>
      <c r="K47" s="24">
        <f t="shared" si="3"/>
        <v>48.427551939354416</v>
      </c>
    </row>
    <row r="48" spans="1:11" ht="15.95" customHeight="1" x14ac:dyDescent="0.25">
      <c r="A48" s="10" t="s">
        <v>62</v>
      </c>
      <c r="B48" s="11" t="s">
        <v>54</v>
      </c>
      <c r="C48" s="11" t="s">
        <v>55</v>
      </c>
      <c r="D48" s="12">
        <v>5577000</v>
      </c>
      <c r="E48" s="12">
        <v>7038900</v>
      </c>
      <c r="F48" s="12">
        <v>3394077</v>
      </c>
      <c r="G48" s="12">
        <v>3644823</v>
      </c>
      <c r="H48" s="12">
        <f t="shared" si="11"/>
        <v>48.218855218855218</v>
      </c>
      <c r="I48" s="22">
        <v>0</v>
      </c>
      <c r="J48" s="23">
        <f t="shared" si="16"/>
        <v>7038900</v>
      </c>
      <c r="K48" s="24">
        <f t="shared" si="3"/>
        <v>48.218855218855218</v>
      </c>
    </row>
    <row r="49" spans="1:11" ht="15.95" customHeight="1" x14ac:dyDescent="0.25">
      <c r="A49" s="10" t="s">
        <v>62</v>
      </c>
      <c r="B49" s="11" t="s">
        <v>56</v>
      </c>
      <c r="C49" s="11" t="s">
        <v>57</v>
      </c>
      <c r="D49" s="12">
        <v>140300</v>
      </c>
      <c r="E49" s="12">
        <v>147545</v>
      </c>
      <c r="F49" s="12">
        <v>56848</v>
      </c>
      <c r="G49" s="12">
        <v>90697</v>
      </c>
      <c r="H49" s="12">
        <f t="shared" si="11"/>
        <v>38.529262258971841</v>
      </c>
      <c r="I49" s="22">
        <v>0</v>
      </c>
      <c r="J49" s="23">
        <f t="shared" si="16"/>
        <v>147545</v>
      </c>
      <c r="K49" s="24">
        <f t="shared" si="3"/>
        <v>38.529262258971841</v>
      </c>
    </row>
    <row r="50" spans="1:11" ht="15.95" customHeight="1" x14ac:dyDescent="0.25">
      <c r="A50" s="10" t="s">
        <v>62</v>
      </c>
      <c r="B50" s="11" t="s">
        <v>58</v>
      </c>
      <c r="C50" s="11" t="s">
        <v>59</v>
      </c>
      <c r="D50" s="12">
        <v>225000</v>
      </c>
      <c r="E50" s="12">
        <v>275000</v>
      </c>
      <c r="F50" s="12">
        <v>102598.31</v>
      </c>
      <c r="G50" s="12">
        <v>172401.69</v>
      </c>
      <c r="H50" s="12">
        <f t="shared" si="11"/>
        <v>37.308476363636359</v>
      </c>
      <c r="I50" s="22">
        <v>0</v>
      </c>
      <c r="J50" s="23">
        <f t="shared" si="16"/>
        <v>275000</v>
      </c>
      <c r="K50" s="24">
        <f t="shared" si="3"/>
        <v>37.308476363636359</v>
      </c>
    </row>
    <row r="51" spans="1:11" ht="15.95" customHeight="1" x14ac:dyDescent="0.25">
      <c r="A51" s="10" t="s">
        <v>62</v>
      </c>
      <c r="B51" s="11" t="s">
        <v>29</v>
      </c>
      <c r="C51" s="11" t="s">
        <v>30</v>
      </c>
      <c r="D51" s="12">
        <v>25000</v>
      </c>
      <c r="E51" s="12">
        <v>0</v>
      </c>
      <c r="F51" s="12">
        <v>0</v>
      </c>
      <c r="G51" s="12">
        <v>0</v>
      </c>
      <c r="H51" s="12">
        <v>0</v>
      </c>
      <c r="I51" s="22">
        <v>0</v>
      </c>
      <c r="J51" s="23">
        <f t="shared" si="16"/>
        <v>0</v>
      </c>
      <c r="K51" s="24">
        <v>0</v>
      </c>
    </row>
    <row r="52" spans="1:11" ht="15.95" customHeight="1" x14ac:dyDescent="0.25">
      <c r="A52" s="119" t="s">
        <v>63</v>
      </c>
      <c r="B52" s="120"/>
      <c r="C52" s="120"/>
      <c r="D52" s="16">
        <v>22967300</v>
      </c>
      <c r="E52" s="16">
        <f>SUM(E44:E51)</f>
        <v>28918445</v>
      </c>
      <c r="F52" s="16">
        <f t="shared" ref="F52:G52" si="17">SUM(F44:F51)</f>
        <v>13920793.310000001</v>
      </c>
      <c r="G52" s="16">
        <f t="shared" si="17"/>
        <v>14997651.689999999</v>
      </c>
      <c r="H52" s="20">
        <f t="shared" si="11"/>
        <v>48.138111540921372</v>
      </c>
      <c r="I52" s="25">
        <f>SUM(I44:I51)</f>
        <v>-12095</v>
      </c>
      <c r="J52" s="25">
        <f>SUM(J44:J51)</f>
        <v>28906350</v>
      </c>
      <c r="K52" s="26">
        <f t="shared" si="3"/>
        <v>48.158253497933842</v>
      </c>
    </row>
    <row r="53" spans="1:11" ht="15.95" customHeight="1" x14ac:dyDescent="0.25">
      <c r="A53" s="10" t="s">
        <v>62</v>
      </c>
      <c r="B53" s="11" t="s">
        <v>34</v>
      </c>
      <c r="C53" s="11" t="s">
        <v>35</v>
      </c>
      <c r="D53" s="12">
        <v>22967300</v>
      </c>
      <c r="E53" s="12">
        <v>28918445</v>
      </c>
      <c r="F53" s="12">
        <v>13920793.310000001</v>
      </c>
      <c r="G53" s="12">
        <f>E53-F53</f>
        <v>14997651.689999999</v>
      </c>
      <c r="H53" s="12">
        <f t="shared" si="11"/>
        <v>48.138111540921372</v>
      </c>
      <c r="I53" s="22">
        <v>-12095</v>
      </c>
      <c r="J53" s="23">
        <f>E53+I53</f>
        <v>28906350</v>
      </c>
      <c r="K53" s="24">
        <f t="shared" si="3"/>
        <v>48.158253497933842</v>
      </c>
    </row>
    <row r="54" spans="1:11" ht="15.95" customHeight="1" x14ac:dyDescent="0.25">
      <c r="A54" s="119" t="s">
        <v>64</v>
      </c>
      <c r="B54" s="120"/>
      <c r="C54" s="120"/>
      <c r="D54" s="16">
        <v>22967300</v>
      </c>
      <c r="E54" s="16">
        <v>28918445</v>
      </c>
      <c r="F54" s="16">
        <v>13920793.310000001</v>
      </c>
      <c r="G54" s="16">
        <v>14997651.689999999</v>
      </c>
      <c r="H54" s="20">
        <f t="shared" si="11"/>
        <v>48.138111540921372</v>
      </c>
      <c r="I54" s="25">
        <f>SUM(I53)</f>
        <v>-12095</v>
      </c>
      <c r="J54" s="25">
        <f>SUM(J53)</f>
        <v>28906350</v>
      </c>
      <c r="K54" s="26">
        <f t="shared" si="3"/>
        <v>48.158253497933842</v>
      </c>
    </row>
    <row r="55" spans="1:11" ht="15.95" customHeight="1" x14ac:dyDescent="0.25">
      <c r="A55" s="10" t="s">
        <v>65</v>
      </c>
      <c r="B55" s="11" t="s">
        <v>34</v>
      </c>
      <c r="C55" s="11" t="s">
        <v>35</v>
      </c>
      <c r="D55" s="12">
        <v>35700</v>
      </c>
      <c r="E55" s="12">
        <v>35700</v>
      </c>
      <c r="F55" s="12">
        <v>17862</v>
      </c>
      <c r="G55" s="12">
        <v>17838</v>
      </c>
      <c r="H55" s="12">
        <f t="shared" si="11"/>
        <v>50.033613445378158</v>
      </c>
      <c r="I55" s="22">
        <v>0</v>
      </c>
      <c r="J55" s="23">
        <f>E55+I55</f>
        <v>35700</v>
      </c>
      <c r="K55" s="24">
        <f t="shared" si="3"/>
        <v>50.033613445378158</v>
      </c>
    </row>
    <row r="56" spans="1:11" ht="15.95" customHeight="1" thickBot="1" x14ac:dyDescent="0.3">
      <c r="A56" s="116" t="s">
        <v>66</v>
      </c>
      <c r="B56" s="117"/>
      <c r="C56" s="117"/>
      <c r="D56" s="27">
        <v>35700</v>
      </c>
      <c r="E56" s="27">
        <v>35700</v>
      </c>
      <c r="F56" s="27">
        <v>17862</v>
      </c>
      <c r="G56" s="27">
        <v>17838</v>
      </c>
      <c r="H56" s="28">
        <f t="shared" si="11"/>
        <v>50.033613445378158</v>
      </c>
      <c r="I56" s="29">
        <f>SUM(I55)</f>
        <v>0</v>
      </c>
      <c r="J56" s="29">
        <f>SUM(J55)</f>
        <v>35700</v>
      </c>
      <c r="K56" s="30">
        <f t="shared" si="3"/>
        <v>50.033613445378158</v>
      </c>
    </row>
    <row r="57" spans="1:11" ht="15.95" customHeight="1" x14ac:dyDescent="0.25">
      <c r="A57" s="123" t="s">
        <v>67</v>
      </c>
      <c r="B57" s="124"/>
      <c r="C57" s="124"/>
      <c r="D57" s="31">
        <f>D13+D22+D30+D41+D52</f>
        <v>30207306</v>
      </c>
      <c r="E57" s="31">
        <f>E13+E22+E30+E41+E52</f>
        <v>36226326.799999997</v>
      </c>
      <c r="F57" s="31">
        <f>F13+F22+F30+F41+F52</f>
        <v>16939833.010000002</v>
      </c>
      <c r="G57" s="31">
        <f>G13+G22+G30+G41+G52</f>
        <v>19286493.789999999</v>
      </c>
      <c r="H57" s="32">
        <f t="shared" si="11"/>
        <v>46.76111134182117</v>
      </c>
      <c r="I57" s="33">
        <f>I13+I22+I30+I41+I52</f>
        <v>-12095</v>
      </c>
      <c r="J57" s="33">
        <f>J13+J22+J30+J41+J52</f>
        <v>36214231.799999997</v>
      </c>
      <c r="K57" s="34">
        <f t="shared" si="3"/>
        <v>46.776728838412097</v>
      </c>
    </row>
    <row r="58" spans="1:11" ht="15.95" customHeight="1" thickBot="1" x14ac:dyDescent="0.3">
      <c r="A58" s="125" t="s">
        <v>68</v>
      </c>
      <c r="B58" s="126"/>
      <c r="C58" s="126"/>
      <c r="D58" s="35">
        <f>D15+D28+D32+D43+D54+D56</f>
        <v>30243006</v>
      </c>
      <c r="E58" s="35">
        <f>E15+E28+E32+E43+E54+E56</f>
        <v>36262026.799999997</v>
      </c>
      <c r="F58" s="35">
        <f>F15+F28+F32+F43+F54+F56</f>
        <v>16754930.630000001</v>
      </c>
      <c r="G58" s="35">
        <f>G15+G28+G32+G43+G54+G56</f>
        <v>19507096.170000002</v>
      </c>
      <c r="H58" s="36">
        <f t="shared" si="11"/>
        <v>46.205168625599278</v>
      </c>
      <c r="I58" s="37">
        <f>I15+I28+I43+I54+I56+I32</f>
        <v>-12095</v>
      </c>
      <c r="J58" s="37">
        <f>J15+J28+J43+J54+J56+J32</f>
        <v>36249931.799999997</v>
      </c>
      <c r="K58" s="38">
        <f t="shared" si="3"/>
        <v>46.220585248107973</v>
      </c>
    </row>
    <row r="59" spans="1:11" ht="23.25" thickBot="1" x14ac:dyDescent="0.3">
      <c r="A59" s="39" t="s">
        <v>1</v>
      </c>
      <c r="B59" s="40" t="s">
        <v>2</v>
      </c>
      <c r="C59" s="40" t="s">
        <v>3</v>
      </c>
      <c r="D59" s="40" t="s">
        <v>4</v>
      </c>
      <c r="E59" s="40" t="s">
        <v>5</v>
      </c>
      <c r="F59" s="40" t="s">
        <v>6</v>
      </c>
      <c r="G59" s="40" t="s">
        <v>7</v>
      </c>
      <c r="H59" s="40" t="s">
        <v>8</v>
      </c>
      <c r="I59" s="40" t="s">
        <v>9</v>
      </c>
      <c r="J59" s="40" t="s">
        <v>10</v>
      </c>
      <c r="K59" s="41" t="s">
        <v>11</v>
      </c>
    </row>
    <row r="60" spans="1:11" x14ac:dyDescent="0.25">
      <c r="A60" s="42" t="s">
        <v>12</v>
      </c>
      <c r="B60" s="43" t="s">
        <v>13</v>
      </c>
      <c r="C60" s="43" t="s">
        <v>14</v>
      </c>
      <c r="D60" s="44">
        <v>99000</v>
      </c>
      <c r="E60" s="44">
        <v>99000</v>
      </c>
      <c r="F60" s="44">
        <v>39304.199999999997</v>
      </c>
      <c r="G60" s="44">
        <f>E60-F60</f>
        <v>59695.8</v>
      </c>
      <c r="H60" s="44">
        <f>F60/E60*100</f>
        <v>39.701212121212123</v>
      </c>
      <c r="I60" s="45">
        <v>0</v>
      </c>
      <c r="J60" s="45">
        <f>E60-I60</f>
        <v>99000</v>
      </c>
      <c r="K60" s="46">
        <f>F60/J60*100</f>
        <v>39.701212121212123</v>
      </c>
    </row>
    <row r="61" spans="1:11" x14ac:dyDescent="0.25">
      <c r="A61" s="47" t="s">
        <v>12</v>
      </c>
      <c r="B61" s="48" t="s">
        <v>15</v>
      </c>
      <c r="C61" s="48" t="s">
        <v>16</v>
      </c>
      <c r="D61" s="49">
        <v>381000</v>
      </c>
      <c r="E61" s="49">
        <v>381000</v>
      </c>
      <c r="F61" s="49">
        <v>163686.29</v>
      </c>
      <c r="G61" s="49">
        <f t="shared" ref="G61:G67" si="18">E61-F61</f>
        <v>217313.71</v>
      </c>
      <c r="H61" s="49">
        <f t="shared" ref="H61:H92" si="19">F61/E61*100</f>
        <v>42.962280839895016</v>
      </c>
      <c r="I61" s="50">
        <v>0</v>
      </c>
      <c r="J61" s="50">
        <f t="shared" ref="J61:J67" si="20">E61-I61</f>
        <v>381000</v>
      </c>
      <c r="K61" s="51">
        <f t="shared" ref="K61:K92" si="21">F61/J61*100</f>
        <v>42.962280839895016</v>
      </c>
    </row>
    <row r="62" spans="1:11" x14ac:dyDescent="0.25">
      <c r="A62" s="47" t="s">
        <v>12</v>
      </c>
      <c r="B62" s="48" t="s">
        <v>17</v>
      </c>
      <c r="C62" s="48" t="s">
        <v>18</v>
      </c>
      <c r="D62" s="49">
        <v>60000</v>
      </c>
      <c r="E62" s="49">
        <v>60000</v>
      </c>
      <c r="F62" s="49">
        <v>16701.55</v>
      </c>
      <c r="G62" s="49">
        <f t="shared" si="18"/>
        <v>43298.45</v>
      </c>
      <c r="H62" s="49">
        <f t="shared" si="19"/>
        <v>27.835916666666666</v>
      </c>
      <c r="I62" s="50">
        <v>0</v>
      </c>
      <c r="J62" s="50">
        <f t="shared" si="20"/>
        <v>60000</v>
      </c>
      <c r="K62" s="51">
        <f t="shared" si="21"/>
        <v>27.835916666666666</v>
      </c>
    </row>
    <row r="63" spans="1:11" x14ac:dyDescent="0.25">
      <c r="A63" s="47" t="s">
        <v>12</v>
      </c>
      <c r="B63" s="48" t="s">
        <v>19</v>
      </c>
      <c r="C63" s="48" t="s">
        <v>20</v>
      </c>
      <c r="D63" s="49">
        <v>1000</v>
      </c>
      <c r="E63" s="49">
        <v>1000</v>
      </c>
      <c r="F63" s="49">
        <v>659</v>
      </c>
      <c r="G63" s="49">
        <f t="shared" si="18"/>
        <v>341</v>
      </c>
      <c r="H63" s="49">
        <f t="shared" si="19"/>
        <v>65.900000000000006</v>
      </c>
      <c r="I63" s="50">
        <v>0</v>
      </c>
      <c r="J63" s="50">
        <f t="shared" si="20"/>
        <v>1000</v>
      </c>
      <c r="K63" s="51">
        <f t="shared" si="21"/>
        <v>65.900000000000006</v>
      </c>
    </row>
    <row r="64" spans="1:11" x14ac:dyDescent="0.25">
      <c r="A64" s="47" t="s">
        <v>12</v>
      </c>
      <c r="B64" s="48" t="s">
        <v>21</v>
      </c>
      <c r="C64" s="48" t="s">
        <v>22</v>
      </c>
      <c r="D64" s="49">
        <v>2000</v>
      </c>
      <c r="E64" s="49">
        <v>2000</v>
      </c>
      <c r="F64" s="49">
        <v>693</v>
      </c>
      <c r="G64" s="49">
        <f t="shared" si="18"/>
        <v>1307</v>
      </c>
      <c r="H64" s="49">
        <f t="shared" si="19"/>
        <v>34.65</v>
      </c>
      <c r="I64" s="50">
        <v>0</v>
      </c>
      <c r="J64" s="50">
        <f t="shared" si="20"/>
        <v>2000</v>
      </c>
      <c r="K64" s="51">
        <f t="shared" si="21"/>
        <v>34.65</v>
      </c>
    </row>
    <row r="65" spans="1:15" x14ac:dyDescent="0.25">
      <c r="A65" s="47" t="s">
        <v>12</v>
      </c>
      <c r="B65" s="48" t="s">
        <v>23</v>
      </c>
      <c r="C65" s="48" t="s">
        <v>24</v>
      </c>
      <c r="D65" s="49">
        <v>90600</v>
      </c>
      <c r="E65" s="49">
        <v>90600</v>
      </c>
      <c r="F65" s="49">
        <v>37848.76</v>
      </c>
      <c r="G65" s="49">
        <f t="shared" si="18"/>
        <v>52751.24</v>
      </c>
      <c r="H65" s="49">
        <f t="shared" si="19"/>
        <v>41.775673289183224</v>
      </c>
      <c r="I65" s="50">
        <v>0</v>
      </c>
      <c r="J65" s="50">
        <f t="shared" si="20"/>
        <v>90600</v>
      </c>
      <c r="K65" s="51">
        <f t="shared" si="21"/>
        <v>41.775673289183224</v>
      </c>
    </row>
    <row r="66" spans="1:15" x14ac:dyDescent="0.25">
      <c r="A66" s="47" t="s">
        <v>12</v>
      </c>
      <c r="B66" s="48" t="s">
        <v>29</v>
      </c>
      <c r="C66" s="48" t="s">
        <v>30</v>
      </c>
      <c r="D66" s="49">
        <v>40861</v>
      </c>
      <c r="E66" s="49">
        <v>40861</v>
      </c>
      <c r="F66" s="49">
        <v>7296.98</v>
      </c>
      <c r="G66" s="49">
        <f t="shared" si="18"/>
        <v>33564.020000000004</v>
      </c>
      <c r="H66" s="49">
        <f t="shared" si="19"/>
        <v>17.858055358410219</v>
      </c>
      <c r="I66" s="50">
        <v>0</v>
      </c>
      <c r="J66" s="50">
        <f t="shared" si="20"/>
        <v>40861</v>
      </c>
      <c r="K66" s="51">
        <f t="shared" si="21"/>
        <v>17.858055358410219</v>
      </c>
    </row>
    <row r="67" spans="1:15" x14ac:dyDescent="0.25">
      <c r="A67" s="47" t="s">
        <v>12</v>
      </c>
      <c r="B67" s="48" t="s">
        <v>31</v>
      </c>
      <c r="C67" s="48" t="s">
        <v>32</v>
      </c>
      <c r="D67" s="49">
        <v>3139</v>
      </c>
      <c r="E67" s="49">
        <v>3139</v>
      </c>
      <c r="F67" s="49">
        <v>3139</v>
      </c>
      <c r="G67" s="49">
        <f t="shared" si="18"/>
        <v>0</v>
      </c>
      <c r="H67" s="49">
        <f t="shared" si="19"/>
        <v>100</v>
      </c>
      <c r="I67" s="50">
        <v>0</v>
      </c>
      <c r="J67" s="50">
        <f t="shared" si="20"/>
        <v>3139</v>
      </c>
      <c r="K67" s="51">
        <f t="shared" si="21"/>
        <v>100</v>
      </c>
    </row>
    <row r="68" spans="1:15" x14ac:dyDescent="0.25">
      <c r="A68" s="127" t="s">
        <v>33</v>
      </c>
      <c r="B68" s="128"/>
      <c r="C68" s="128"/>
      <c r="D68" s="52">
        <f>SUM(D60:D67)</f>
        <v>677600</v>
      </c>
      <c r="E68" s="52">
        <f t="shared" ref="E68:G68" si="22">SUM(E60:E67)</f>
        <v>677600</v>
      </c>
      <c r="F68" s="52">
        <f t="shared" si="22"/>
        <v>269328.77999999997</v>
      </c>
      <c r="G68" s="52">
        <f t="shared" si="22"/>
        <v>408271.22000000003</v>
      </c>
      <c r="H68" s="53">
        <f t="shared" si="19"/>
        <v>39.747458677685948</v>
      </c>
      <c r="I68" s="54">
        <f>SUM(I60:I67)</f>
        <v>0</v>
      </c>
      <c r="J68" s="54">
        <f>SUM(J60:J67)</f>
        <v>677600</v>
      </c>
      <c r="K68" s="55">
        <f t="shared" si="21"/>
        <v>39.747458677685948</v>
      </c>
    </row>
    <row r="69" spans="1:15" x14ac:dyDescent="0.25">
      <c r="A69" s="47" t="s">
        <v>12</v>
      </c>
      <c r="B69" s="48" t="s">
        <v>34</v>
      </c>
      <c r="C69" s="48" t="s">
        <v>35</v>
      </c>
      <c r="D69" s="49">
        <v>677600</v>
      </c>
      <c r="E69" s="49">
        <v>677600</v>
      </c>
      <c r="F69" s="49">
        <v>338800</v>
      </c>
      <c r="G69" s="49">
        <f>E69-F69</f>
        <v>338800</v>
      </c>
      <c r="H69" s="49">
        <f t="shared" si="19"/>
        <v>50</v>
      </c>
      <c r="I69" s="50">
        <v>0</v>
      </c>
      <c r="J69" s="50">
        <f>E69-I69</f>
        <v>677600</v>
      </c>
      <c r="K69" s="51">
        <f t="shared" si="21"/>
        <v>50</v>
      </c>
    </row>
    <row r="70" spans="1:15" x14ac:dyDescent="0.25">
      <c r="A70" s="127" t="s">
        <v>36</v>
      </c>
      <c r="B70" s="128"/>
      <c r="C70" s="128"/>
      <c r="D70" s="52">
        <f>SUM(D69)</f>
        <v>677600</v>
      </c>
      <c r="E70" s="52">
        <f t="shared" ref="E70:G70" si="23">SUM(E69)</f>
        <v>677600</v>
      </c>
      <c r="F70" s="52">
        <f t="shared" si="23"/>
        <v>338800</v>
      </c>
      <c r="G70" s="52">
        <f t="shared" si="23"/>
        <v>338800</v>
      </c>
      <c r="H70" s="53">
        <f t="shared" si="19"/>
        <v>50</v>
      </c>
      <c r="I70" s="54">
        <f>SUM(I69)</f>
        <v>0</v>
      </c>
      <c r="J70" s="54">
        <f>SUM(J69)</f>
        <v>677600</v>
      </c>
      <c r="K70" s="55">
        <f t="shared" si="21"/>
        <v>50</v>
      </c>
    </row>
    <row r="71" spans="1:15" x14ac:dyDescent="0.25">
      <c r="A71" s="47" t="s">
        <v>37</v>
      </c>
      <c r="B71" s="48" t="s">
        <v>13</v>
      </c>
      <c r="C71" s="48" t="s">
        <v>14</v>
      </c>
      <c r="D71" s="49">
        <v>35500</v>
      </c>
      <c r="E71" s="49">
        <v>35500</v>
      </c>
      <c r="F71" s="49">
        <v>2457</v>
      </c>
      <c r="G71" s="49">
        <f>E71-F71</f>
        <v>33043</v>
      </c>
      <c r="H71" s="49">
        <f t="shared" si="19"/>
        <v>6.9211267605633804</v>
      </c>
      <c r="I71" s="50">
        <v>0</v>
      </c>
      <c r="J71" s="50">
        <f>E71-I71</f>
        <v>35500</v>
      </c>
      <c r="K71" s="51">
        <f t="shared" si="21"/>
        <v>6.9211267605633804</v>
      </c>
    </row>
    <row r="72" spans="1:15" x14ac:dyDescent="0.25">
      <c r="A72" s="47" t="s">
        <v>37</v>
      </c>
      <c r="B72" s="48" t="s">
        <v>19</v>
      </c>
      <c r="C72" s="48" t="s">
        <v>20</v>
      </c>
      <c r="D72" s="49">
        <v>3500</v>
      </c>
      <c r="E72" s="49">
        <v>3500</v>
      </c>
      <c r="F72" s="49">
        <v>0</v>
      </c>
      <c r="G72" s="49">
        <f t="shared" ref="G72:G74" si="24">E72-F72</f>
        <v>3500</v>
      </c>
      <c r="H72" s="49">
        <f t="shared" si="19"/>
        <v>0</v>
      </c>
      <c r="I72" s="50">
        <v>0</v>
      </c>
      <c r="J72" s="50">
        <f t="shared" ref="J72:J74" si="25">E72-I72</f>
        <v>3500</v>
      </c>
      <c r="K72" s="51">
        <f t="shared" si="21"/>
        <v>0</v>
      </c>
    </row>
    <row r="73" spans="1:15" x14ac:dyDescent="0.25">
      <c r="A73" s="47" t="s">
        <v>37</v>
      </c>
      <c r="B73" s="48" t="s">
        <v>23</v>
      </c>
      <c r="C73" s="48" t="s">
        <v>24</v>
      </c>
      <c r="D73" s="49">
        <v>11000</v>
      </c>
      <c r="E73" s="49">
        <v>11000</v>
      </c>
      <c r="F73" s="49">
        <v>0</v>
      </c>
      <c r="G73" s="49">
        <f t="shared" si="24"/>
        <v>11000</v>
      </c>
      <c r="H73" s="49">
        <f t="shared" si="19"/>
        <v>0</v>
      </c>
      <c r="I73" s="50">
        <v>0</v>
      </c>
      <c r="J73" s="50">
        <f t="shared" si="25"/>
        <v>11000</v>
      </c>
      <c r="K73" s="51">
        <f t="shared" si="21"/>
        <v>0</v>
      </c>
    </row>
    <row r="74" spans="1:15" x14ac:dyDescent="0.25">
      <c r="A74" s="47" t="s">
        <v>37</v>
      </c>
      <c r="B74" s="48" t="s">
        <v>29</v>
      </c>
      <c r="C74" s="48" t="s">
        <v>30</v>
      </c>
      <c r="D74" s="49">
        <v>48000</v>
      </c>
      <c r="E74" s="49">
        <v>48000</v>
      </c>
      <c r="F74" s="49">
        <v>0</v>
      </c>
      <c r="G74" s="49">
        <f t="shared" si="24"/>
        <v>48000</v>
      </c>
      <c r="H74" s="49">
        <f t="shared" si="19"/>
        <v>0</v>
      </c>
      <c r="I74" s="50">
        <v>0</v>
      </c>
      <c r="J74" s="50">
        <f t="shared" si="25"/>
        <v>48000</v>
      </c>
      <c r="K74" s="51">
        <f t="shared" si="21"/>
        <v>0</v>
      </c>
    </row>
    <row r="75" spans="1:15" x14ac:dyDescent="0.25">
      <c r="A75" s="127" t="s">
        <v>69</v>
      </c>
      <c r="B75" s="128"/>
      <c r="C75" s="128"/>
      <c r="D75" s="52">
        <f>SUM(D71:D74)</f>
        <v>98000</v>
      </c>
      <c r="E75" s="52">
        <f t="shared" ref="E75:G75" si="26">SUM(E71:E74)</f>
        <v>98000</v>
      </c>
      <c r="F75" s="52">
        <f t="shared" si="26"/>
        <v>2457</v>
      </c>
      <c r="G75" s="52">
        <f t="shared" si="26"/>
        <v>95543</v>
      </c>
      <c r="H75" s="53">
        <f t="shared" si="19"/>
        <v>2.5071428571428571</v>
      </c>
      <c r="I75" s="54">
        <f>SUM(I71:I74)</f>
        <v>0</v>
      </c>
      <c r="J75" s="54">
        <f>SUM(J71:J74)</f>
        <v>98000</v>
      </c>
      <c r="K75" s="55">
        <f t="shared" si="21"/>
        <v>2.5071428571428571</v>
      </c>
    </row>
    <row r="76" spans="1:15" x14ac:dyDescent="0.25">
      <c r="A76" s="47" t="s">
        <v>37</v>
      </c>
      <c r="B76" s="48" t="s">
        <v>40</v>
      </c>
      <c r="C76" s="48" t="s">
        <v>41</v>
      </c>
      <c r="D76" s="49">
        <v>98000</v>
      </c>
      <c r="E76" s="49">
        <v>98000</v>
      </c>
      <c r="F76" s="49">
        <v>51300</v>
      </c>
      <c r="G76" s="49">
        <f>E76-F76</f>
        <v>46700</v>
      </c>
      <c r="H76" s="49">
        <f t="shared" si="19"/>
        <v>52.346938775510196</v>
      </c>
      <c r="I76" s="50">
        <v>0</v>
      </c>
      <c r="J76" s="50">
        <f>E76-I76</f>
        <v>98000</v>
      </c>
      <c r="K76" s="51">
        <f t="shared" si="21"/>
        <v>52.346938775510196</v>
      </c>
    </row>
    <row r="77" spans="1:15" x14ac:dyDescent="0.25">
      <c r="A77" s="127" t="s">
        <v>49</v>
      </c>
      <c r="B77" s="128"/>
      <c r="C77" s="128"/>
      <c r="D77" s="52">
        <f>SUM(D76)</f>
        <v>98000</v>
      </c>
      <c r="E77" s="52">
        <f t="shared" ref="E77:G77" si="27">SUM(E76)</f>
        <v>98000</v>
      </c>
      <c r="F77" s="52">
        <f t="shared" si="27"/>
        <v>51300</v>
      </c>
      <c r="G77" s="52">
        <f t="shared" si="27"/>
        <v>46700</v>
      </c>
      <c r="H77" s="53">
        <f t="shared" si="19"/>
        <v>52.346938775510196</v>
      </c>
      <c r="I77" s="54">
        <f>SUM(I76)</f>
        <v>0</v>
      </c>
      <c r="J77" s="54">
        <f>SUM(J76)</f>
        <v>98000</v>
      </c>
      <c r="K77" s="55">
        <f t="shared" si="21"/>
        <v>52.346938775510196</v>
      </c>
      <c r="O77" s="19"/>
    </row>
    <row r="78" spans="1:15" x14ac:dyDescent="0.25">
      <c r="A78" s="47" t="s">
        <v>53</v>
      </c>
      <c r="B78" s="48" t="s">
        <v>19</v>
      </c>
      <c r="C78" s="48" t="s">
        <v>20</v>
      </c>
      <c r="D78" s="49">
        <v>570</v>
      </c>
      <c r="E78" s="49">
        <v>570</v>
      </c>
      <c r="F78" s="49">
        <v>0</v>
      </c>
      <c r="G78" s="49">
        <f>E78-F78</f>
        <v>570</v>
      </c>
      <c r="H78" s="49">
        <f t="shared" si="19"/>
        <v>0</v>
      </c>
      <c r="I78" s="50">
        <v>0</v>
      </c>
      <c r="J78" s="50">
        <f>E78-I78</f>
        <v>570</v>
      </c>
      <c r="K78" s="51">
        <f t="shared" si="21"/>
        <v>0</v>
      </c>
    </row>
    <row r="79" spans="1:15" x14ac:dyDescent="0.25">
      <c r="A79" s="47" t="s">
        <v>53</v>
      </c>
      <c r="B79" s="48" t="s">
        <v>23</v>
      </c>
      <c r="C79" s="48" t="s">
        <v>24</v>
      </c>
      <c r="D79" s="49">
        <v>14080</v>
      </c>
      <c r="E79" s="49">
        <v>14080</v>
      </c>
      <c r="F79" s="49">
        <v>0</v>
      </c>
      <c r="G79" s="49">
        <f>E79-F79</f>
        <v>14080</v>
      </c>
      <c r="H79" s="49">
        <f t="shared" si="19"/>
        <v>0</v>
      </c>
      <c r="I79" s="50">
        <v>0</v>
      </c>
      <c r="J79" s="50">
        <f>E79-I79</f>
        <v>14080</v>
      </c>
      <c r="K79" s="51">
        <f t="shared" si="21"/>
        <v>0</v>
      </c>
    </row>
    <row r="80" spans="1:15" x14ac:dyDescent="0.25">
      <c r="A80" s="127" t="s">
        <v>60</v>
      </c>
      <c r="B80" s="128"/>
      <c r="C80" s="128"/>
      <c r="D80" s="52">
        <f>SUM(D78:D79)</f>
        <v>14650</v>
      </c>
      <c r="E80" s="52">
        <f t="shared" ref="E80:G80" si="28">SUM(E78:E79)</f>
        <v>14650</v>
      </c>
      <c r="F80" s="52">
        <f t="shared" si="28"/>
        <v>0</v>
      </c>
      <c r="G80" s="52">
        <f t="shared" si="28"/>
        <v>14650</v>
      </c>
      <c r="H80" s="53">
        <f t="shared" si="19"/>
        <v>0</v>
      </c>
      <c r="I80" s="54">
        <f>SUM(I78:I79)</f>
        <v>0</v>
      </c>
      <c r="J80" s="54">
        <f>SUM(J78:J79)</f>
        <v>14650</v>
      </c>
      <c r="K80" s="55">
        <f t="shared" si="21"/>
        <v>0</v>
      </c>
    </row>
    <row r="81" spans="1:11" x14ac:dyDescent="0.25">
      <c r="A81" s="47" t="s">
        <v>53</v>
      </c>
      <c r="B81" s="48" t="s">
        <v>34</v>
      </c>
      <c r="C81" s="48" t="s">
        <v>35</v>
      </c>
      <c r="D81" s="49">
        <v>14650</v>
      </c>
      <c r="E81" s="49">
        <v>14650</v>
      </c>
      <c r="F81" s="49">
        <v>0</v>
      </c>
      <c r="G81" s="49">
        <f>E81-F81</f>
        <v>14650</v>
      </c>
      <c r="H81" s="49">
        <f t="shared" si="19"/>
        <v>0</v>
      </c>
      <c r="I81" s="50">
        <v>0</v>
      </c>
      <c r="J81" s="50">
        <f>E81-I81</f>
        <v>14650</v>
      </c>
      <c r="K81" s="51">
        <f t="shared" si="21"/>
        <v>0</v>
      </c>
    </row>
    <row r="82" spans="1:11" x14ac:dyDescent="0.25">
      <c r="A82" s="127" t="s">
        <v>61</v>
      </c>
      <c r="B82" s="128"/>
      <c r="C82" s="128"/>
      <c r="D82" s="52">
        <f>SUM(D81)</f>
        <v>14650</v>
      </c>
      <c r="E82" s="52">
        <f t="shared" ref="E82:G82" si="29">SUM(E81)</f>
        <v>14650</v>
      </c>
      <c r="F82" s="52">
        <f t="shared" si="29"/>
        <v>0</v>
      </c>
      <c r="G82" s="52">
        <f t="shared" si="29"/>
        <v>14650</v>
      </c>
      <c r="H82" s="53">
        <f t="shared" si="19"/>
        <v>0</v>
      </c>
      <c r="I82" s="54">
        <f>SUM(I81)</f>
        <v>0</v>
      </c>
      <c r="J82" s="54">
        <f>SUM(J81)</f>
        <v>14650</v>
      </c>
      <c r="K82" s="55">
        <f t="shared" si="21"/>
        <v>0</v>
      </c>
    </row>
    <row r="83" spans="1:11" x14ac:dyDescent="0.25">
      <c r="A83" s="47" t="s">
        <v>62</v>
      </c>
      <c r="B83" s="48" t="s">
        <v>13</v>
      </c>
      <c r="C83" s="48" t="s">
        <v>14</v>
      </c>
      <c r="D83" s="49">
        <v>15000</v>
      </c>
      <c r="E83" s="49">
        <v>14000</v>
      </c>
      <c r="F83" s="49">
        <v>0</v>
      </c>
      <c r="G83" s="49">
        <f>E83-F83</f>
        <v>14000</v>
      </c>
      <c r="H83" s="49">
        <f t="shared" si="19"/>
        <v>0</v>
      </c>
      <c r="I83" s="50">
        <v>0</v>
      </c>
      <c r="J83" s="50">
        <f>E83-I83</f>
        <v>14000</v>
      </c>
      <c r="K83" s="51">
        <f t="shared" si="21"/>
        <v>0</v>
      </c>
    </row>
    <row r="84" spans="1:11" x14ac:dyDescent="0.25">
      <c r="A84" s="47" t="s">
        <v>62</v>
      </c>
      <c r="B84" s="48" t="s">
        <v>19</v>
      </c>
      <c r="C84" s="48" t="s">
        <v>20</v>
      </c>
      <c r="D84" s="49">
        <v>0</v>
      </c>
      <c r="E84" s="49">
        <v>1000</v>
      </c>
      <c r="F84" s="49">
        <v>484</v>
      </c>
      <c r="G84" s="49">
        <f t="shared" ref="G84:G87" si="30">E84-F84</f>
        <v>516</v>
      </c>
      <c r="H84" s="49">
        <f t="shared" si="19"/>
        <v>48.4</v>
      </c>
      <c r="I84" s="50">
        <v>0</v>
      </c>
      <c r="J84" s="50">
        <f>E84+I84</f>
        <v>1000</v>
      </c>
      <c r="K84" s="51">
        <f t="shared" si="21"/>
        <v>48.4</v>
      </c>
    </row>
    <row r="85" spans="1:11" x14ac:dyDescent="0.25">
      <c r="A85" s="47" t="s">
        <v>62</v>
      </c>
      <c r="B85" s="48" t="s">
        <v>23</v>
      </c>
      <c r="C85" s="48" t="s">
        <v>24</v>
      </c>
      <c r="D85" s="49">
        <v>5000</v>
      </c>
      <c r="E85" s="49">
        <v>5000</v>
      </c>
      <c r="F85" s="49">
        <v>2200</v>
      </c>
      <c r="G85" s="49">
        <f t="shared" si="30"/>
        <v>2800</v>
      </c>
      <c r="H85" s="49">
        <f t="shared" si="19"/>
        <v>44</v>
      </c>
      <c r="I85" s="50">
        <v>0</v>
      </c>
      <c r="J85" s="50">
        <f t="shared" ref="J85:J87" si="31">E85-I85</f>
        <v>5000</v>
      </c>
      <c r="K85" s="51">
        <f t="shared" si="21"/>
        <v>44</v>
      </c>
    </row>
    <row r="86" spans="1:11" x14ac:dyDescent="0.25">
      <c r="A86" s="47" t="s">
        <v>62</v>
      </c>
      <c r="B86" s="48" t="s">
        <v>25</v>
      </c>
      <c r="C86" s="48" t="s">
        <v>26</v>
      </c>
      <c r="D86" s="49">
        <v>2500000</v>
      </c>
      <c r="E86" s="49">
        <v>2500000</v>
      </c>
      <c r="F86" s="49">
        <v>1167289</v>
      </c>
      <c r="G86" s="49">
        <f t="shared" si="30"/>
        <v>1332711</v>
      </c>
      <c r="H86" s="49">
        <f t="shared" si="19"/>
        <v>46.691559999999996</v>
      </c>
      <c r="I86" s="50">
        <v>-15595</v>
      </c>
      <c r="J86" s="50">
        <f>E86+I86</f>
        <v>2484405</v>
      </c>
      <c r="K86" s="51">
        <f t="shared" si="21"/>
        <v>46.984650248248577</v>
      </c>
    </row>
    <row r="87" spans="1:11" x14ac:dyDescent="0.25">
      <c r="A87" s="47" t="s">
        <v>62</v>
      </c>
      <c r="B87" s="48" t="s">
        <v>54</v>
      </c>
      <c r="C87" s="48" t="s">
        <v>55</v>
      </c>
      <c r="D87" s="49">
        <v>845000</v>
      </c>
      <c r="E87" s="49">
        <v>845000</v>
      </c>
      <c r="F87" s="49">
        <v>394555</v>
      </c>
      <c r="G87" s="49">
        <f t="shared" si="30"/>
        <v>450445</v>
      </c>
      <c r="H87" s="49">
        <f t="shared" si="19"/>
        <v>46.692899408284021</v>
      </c>
      <c r="I87" s="50">
        <v>0</v>
      </c>
      <c r="J87" s="50">
        <f t="shared" si="31"/>
        <v>845000</v>
      </c>
      <c r="K87" s="51">
        <f t="shared" si="21"/>
        <v>46.692899408284021</v>
      </c>
    </row>
    <row r="88" spans="1:11" x14ac:dyDescent="0.25">
      <c r="A88" s="127" t="s">
        <v>63</v>
      </c>
      <c r="B88" s="128"/>
      <c r="C88" s="128"/>
      <c r="D88" s="52">
        <f>SUM(D83:D87)</f>
        <v>3365000</v>
      </c>
      <c r="E88" s="52">
        <f t="shared" ref="E88:G88" si="32">SUM(E83:E87)</f>
        <v>3365000</v>
      </c>
      <c r="F88" s="52">
        <f t="shared" si="32"/>
        <v>1564528</v>
      </c>
      <c r="G88" s="52">
        <f t="shared" si="32"/>
        <v>1800472</v>
      </c>
      <c r="H88" s="53">
        <f t="shared" si="19"/>
        <v>46.494145616641902</v>
      </c>
      <c r="I88" s="54">
        <f>SUM(I83:I87)</f>
        <v>-15595</v>
      </c>
      <c r="J88" s="54">
        <f>SUM(J83:J87)</f>
        <v>3349405</v>
      </c>
      <c r="K88" s="55">
        <f t="shared" si="21"/>
        <v>46.710624722898544</v>
      </c>
    </row>
    <row r="89" spans="1:11" x14ac:dyDescent="0.25">
      <c r="A89" s="47" t="s">
        <v>62</v>
      </c>
      <c r="B89" s="48" t="s">
        <v>34</v>
      </c>
      <c r="C89" s="48" t="s">
        <v>35</v>
      </c>
      <c r="D89" s="49">
        <v>3365000</v>
      </c>
      <c r="E89" s="49">
        <v>3365000</v>
      </c>
      <c r="F89" s="49">
        <v>1564528</v>
      </c>
      <c r="G89" s="49">
        <f>E89-F89</f>
        <v>1800472</v>
      </c>
      <c r="H89" s="49">
        <f t="shared" si="19"/>
        <v>46.494145616641902</v>
      </c>
      <c r="I89" s="50">
        <v>-15595</v>
      </c>
      <c r="J89" s="50">
        <f>E89+I89</f>
        <v>3349405</v>
      </c>
      <c r="K89" s="51">
        <f t="shared" si="21"/>
        <v>46.710624722898544</v>
      </c>
    </row>
    <row r="90" spans="1:11" ht="15.75" thickBot="1" x14ac:dyDescent="0.3">
      <c r="A90" s="129" t="s">
        <v>64</v>
      </c>
      <c r="B90" s="130"/>
      <c r="C90" s="130"/>
      <c r="D90" s="56">
        <f>SUM(D89)</f>
        <v>3365000</v>
      </c>
      <c r="E90" s="56">
        <f t="shared" ref="E90:G90" si="33">SUM(E89)</f>
        <v>3365000</v>
      </c>
      <c r="F90" s="56">
        <f t="shared" si="33"/>
        <v>1564528</v>
      </c>
      <c r="G90" s="56">
        <f t="shared" si="33"/>
        <v>1800472</v>
      </c>
      <c r="H90" s="57">
        <f t="shared" si="19"/>
        <v>46.494145616641902</v>
      </c>
      <c r="I90" s="58">
        <f>SUM(I89)</f>
        <v>-15595</v>
      </c>
      <c r="J90" s="58">
        <f>J89</f>
        <v>3349405</v>
      </c>
      <c r="K90" s="59">
        <f t="shared" si="21"/>
        <v>46.710624722898544</v>
      </c>
    </row>
    <row r="91" spans="1:11" x14ac:dyDescent="0.25">
      <c r="A91" s="131" t="s">
        <v>67</v>
      </c>
      <c r="B91" s="132"/>
      <c r="C91" s="132"/>
      <c r="D91" s="60">
        <f>D68+D75+D80+D88</f>
        <v>4155250</v>
      </c>
      <c r="E91" s="60">
        <f t="shared" ref="E91:G91" si="34">E68+E75+E80+E88</f>
        <v>4155250</v>
      </c>
      <c r="F91" s="60">
        <f t="shared" si="34"/>
        <v>1836313.78</v>
      </c>
      <c r="G91" s="60">
        <f t="shared" si="34"/>
        <v>2318936.2200000002</v>
      </c>
      <c r="H91" s="61">
        <f t="shared" si="19"/>
        <v>44.192618494675415</v>
      </c>
      <c r="I91" s="62">
        <f>I68+I75+I80+I88</f>
        <v>-15595</v>
      </c>
      <c r="J91" s="62">
        <f>J68+J75+J80+J88</f>
        <v>4139655</v>
      </c>
      <c r="K91" s="63">
        <f t="shared" si="21"/>
        <v>44.359101905835146</v>
      </c>
    </row>
    <row r="92" spans="1:11" ht="15.75" thickBot="1" x14ac:dyDescent="0.3">
      <c r="A92" s="121" t="s">
        <v>68</v>
      </c>
      <c r="B92" s="122"/>
      <c r="C92" s="122"/>
      <c r="D92" s="64">
        <v>4159250</v>
      </c>
      <c r="E92" s="64">
        <f t="shared" ref="E92:G92" si="35">E70+E77+E82+E90</f>
        <v>4155250</v>
      </c>
      <c r="F92" s="64">
        <f t="shared" si="35"/>
        <v>1954628</v>
      </c>
      <c r="G92" s="64">
        <f t="shared" si="35"/>
        <v>2200622</v>
      </c>
      <c r="H92" s="65">
        <f t="shared" si="19"/>
        <v>47.039961494494911</v>
      </c>
      <c r="I92" s="66">
        <f>I70+I77+I90</f>
        <v>-15595</v>
      </c>
      <c r="J92" s="66">
        <f>J70+J77+J82+J90</f>
        <v>4139655</v>
      </c>
      <c r="K92" s="67">
        <f t="shared" si="21"/>
        <v>47.217171479265787</v>
      </c>
    </row>
    <row r="93" spans="1:11" ht="23.25" thickBot="1" x14ac:dyDescent="0.3">
      <c r="A93" s="68" t="s">
        <v>1</v>
      </c>
      <c r="B93" s="69" t="s">
        <v>2</v>
      </c>
      <c r="C93" s="69" t="s">
        <v>3</v>
      </c>
      <c r="D93" s="69" t="s">
        <v>4</v>
      </c>
      <c r="E93" s="69" t="s">
        <v>5</v>
      </c>
      <c r="F93" s="69" t="s">
        <v>6</v>
      </c>
      <c r="G93" s="69" t="s">
        <v>7</v>
      </c>
      <c r="H93" s="69" t="s">
        <v>8</v>
      </c>
      <c r="I93" s="69" t="s">
        <v>9</v>
      </c>
      <c r="J93" s="69" t="s">
        <v>10</v>
      </c>
      <c r="K93" s="70" t="s">
        <v>11</v>
      </c>
    </row>
    <row r="94" spans="1:11" x14ac:dyDescent="0.25">
      <c r="A94" s="71" t="s">
        <v>12</v>
      </c>
      <c r="B94" s="72" t="s">
        <v>13</v>
      </c>
      <c r="C94" s="72" t="s">
        <v>14</v>
      </c>
      <c r="D94" s="73">
        <v>100000</v>
      </c>
      <c r="E94" s="73">
        <v>100000</v>
      </c>
      <c r="F94" s="73">
        <v>43859.839999999997</v>
      </c>
      <c r="G94" s="73">
        <f>E94-F94</f>
        <v>56140.160000000003</v>
      </c>
      <c r="H94" s="73">
        <f>F94/E94*100</f>
        <v>43.859839999999991</v>
      </c>
      <c r="I94" s="74">
        <v>0</v>
      </c>
      <c r="J94" s="74">
        <f>E94-I94</f>
        <v>100000</v>
      </c>
      <c r="K94" s="75">
        <f>F94/J94*100</f>
        <v>43.859839999999991</v>
      </c>
    </row>
    <row r="95" spans="1:11" x14ac:dyDescent="0.25">
      <c r="A95" s="76" t="s">
        <v>12</v>
      </c>
      <c r="B95" s="77" t="s">
        <v>15</v>
      </c>
      <c r="C95" s="77" t="s">
        <v>16</v>
      </c>
      <c r="D95" s="78">
        <v>685000</v>
      </c>
      <c r="E95" s="78">
        <v>685000</v>
      </c>
      <c r="F95" s="78">
        <v>194277.61</v>
      </c>
      <c r="G95" s="78">
        <f t="shared" ref="G95:G104" si="36">E95-F95</f>
        <v>490722.39</v>
      </c>
      <c r="H95" s="78">
        <f t="shared" ref="H95:H138" si="37">F95/E95*100</f>
        <v>28.361694890510947</v>
      </c>
      <c r="I95" s="79">
        <v>0</v>
      </c>
      <c r="J95" s="79">
        <f t="shared" ref="J95:J104" si="38">E95-I95</f>
        <v>685000</v>
      </c>
      <c r="K95" s="80">
        <f t="shared" ref="K95:K138" si="39">F95/J95*100</f>
        <v>28.361694890510947</v>
      </c>
    </row>
    <row r="96" spans="1:11" x14ac:dyDescent="0.25">
      <c r="A96" s="76" t="s">
        <v>12</v>
      </c>
      <c r="B96" s="77" t="s">
        <v>17</v>
      </c>
      <c r="C96" s="77" t="s">
        <v>18</v>
      </c>
      <c r="D96" s="78">
        <v>80000</v>
      </c>
      <c r="E96" s="78">
        <v>80000</v>
      </c>
      <c r="F96" s="78">
        <v>7048.6</v>
      </c>
      <c r="G96" s="78">
        <f t="shared" si="36"/>
        <v>72951.399999999994</v>
      </c>
      <c r="H96" s="78">
        <f t="shared" si="37"/>
        <v>8.8107500000000005</v>
      </c>
      <c r="I96" s="79">
        <v>0</v>
      </c>
      <c r="J96" s="79">
        <f t="shared" si="38"/>
        <v>80000</v>
      </c>
      <c r="K96" s="80">
        <f t="shared" si="39"/>
        <v>8.8107500000000005</v>
      </c>
    </row>
    <row r="97" spans="1:11" x14ac:dyDescent="0.25">
      <c r="A97" s="76" t="s">
        <v>12</v>
      </c>
      <c r="B97" s="77" t="s">
        <v>19</v>
      </c>
      <c r="C97" s="77" t="s">
        <v>20</v>
      </c>
      <c r="D97" s="78">
        <v>1000</v>
      </c>
      <c r="E97" s="78">
        <v>3000</v>
      </c>
      <c r="F97" s="78">
        <v>2753</v>
      </c>
      <c r="G97" s="78">
        <f t="shared" si="36"/>
        <v>247</v>
      </c>
      <c r="H97" s="78">
        <f t="shared" si="37"/>
        <v>91.766666666666666</v>
      </c>
      <c r="I97" s="79">
        <v>0</v>
      </c>
      <c r="J97" s="79">
        <f t="shared" si="38"/>
        <v>3000</v>
      </c>
      <c r="K97" s="80">
        <f t="shared" si="39"/>
        <v>91.766666666666666</v>
      </c>
    </row>
    <row r="98" spans="1:11" x14ac:dyDescent="0.25">
      <c r="A98" s="76" t="s">
        <v>12</v>
      </c>
      <c r="B98" s="77" t="s">
        <v>21</v>
      </c>
      <c r="C98" s="77" t="s">
        <v>22</v>
      </c>
      <c r="D98" s="78">
        <v>3000</v>
      </c>
      <c r="E98" s="78">
        <v>3040</v>
      </c>
      <c r="F98" s="78">
        <v>3040</v>
      </c>
      <c r="G98" s="78">
        <f t="shared" si="36"/>
        <v>0</v>
      </c>
      <c r="H98" s="78">
        <f t="shared" si="37"/>
        <v>100</v>
      </c>
      <c r="I98" s="79">
        <v>0</v>
      </c>
      <c r="J98" s="79">
        <f t="shared" si="38"/>
        <v>3040</v>
      </c>
      <c r="K98" s="80">
        <f t="shared" si="39"/>
        <v>100</v>
      </c>
    </row>
    <row r="99" spans="1:11" x14ac:dyDescent="0.25">
      <c r="A99" s="76" t="s">
        <v>12</v>
      </c>
      <c r="B99" s="77" t="s">
        <v>23</v>
      </c>
      <c r="C99" s="77" t="s">
        <v>24</v>
      </c>
      <c r="D99" s="78">
        <v>129600</v>
      </c>
      <c r="E99" s="78">
        <v>128063.03</v>
      </c>
      <c r="F99" s="78">
        <v>51405.04</v>
      </c>
      <c r="G99" s="78">
        <f t="shared" si="36"/>
        <v>76657.989999999991</v>
      </c>
      <c r="H99" s="78">
        <f t="shared" si="37"/>
        <v>40.140421478392319</v>
      </c>
      <c r="I99" s="79">
        <v>0</v>
      </c>
      <c r="J99" s="79">
        <f t="shared" si="38"/>
        <v>128063.03</v>
      </c>
      <c r="K99" s="80">
        <f t="shared" si="39"/>
        <v>40.140421478392319</v>
      </c>
    </row>
    <row r="100" spans="1:11" x14ac:dyDescent="0.25">
      <c r="A100" s="76" t="s">
        <v>12</v>
      </c>
      <c r="B100" s="77" t="s">
        <v>25</v>
      </c>
      <c r="C100" s="77" t="s">
        <v>26</v>
      </c>
      <c r="D100" s="78">
        <v>62750</v>
      </c>
      <c r="E100" s="78">
        <v>62750</v>
      </c>
      <c r="F100" s="78">
        <v>0</v>
      </c>
      <c r="G100" s="78">
        <f t="shared" si="36"/>
        <v>62750</v>
      </c>
      <c r="H100" s="78">
        <f t="shared" si="37"/>
        <v>0</v>
      </c>
      <c r="I100" s="79">
        <v>0</v>
      </c>
      <c r="J100" s="79">
        <f t="shared" si="38"/>
        <v>62750</v>
      </c>
      <c r="K100" s="80">
        <f t="shared" si="39"/>
        <v>0</v>
      </c>
    </row>
    <row r="101" spans="1:11" x14ac:dyDescent="0.25">
      <c r="A101" s="76" t="s">
        <v>12</v>
      </c>
      <c r="B101" s="77" t="s">
        <v>54</v>
      </c>
      <c r="C101" s="77" t="s">
        <v>55</v>
      </c>
      <c r="D101" s="78">
        <v>21210</v>
      </c>
      <c r="E101" s="78">
        <v>21210</v>
      </c>
      <c r="F101" s="78">
        <v>0</v>
      </c>
      <c r="G101" s="78">
        <f t="shared" si="36"/>
        <v>21210</v>
      </c>
      <c r="H101" s="78">
        <f t="shared" si="37"/>
        <v>0</v>
      </c>
      <c r="I101" s="79">
        <v>0</v>
      </c>
      <c r="J101" s="79">
        <f t="shared" si="38"/>
        <v>21210</v>
      </c>
      <c r="K101" s="80">
        <f t="shared" si="39"/>
        <v>0</v>
      </c>
    </row>
    <row r="102" spans="1:11" x14ac:dyDescent="0.25">
      <c r="A102" s="76" t="s">
        <v>12</v>
      </c>
      <c r="B102" s="77" t="s">
        <v>58</v>
      </c>
      <c r="C102" s="77" t="s">
        <v>59</v>
      </c>
      <c r="D102" s="78">
        <v>628</v>
      </c>
      <c r="E102" s="78">
        <v>628</v>
      </c>
      <c r="F102" s="78">
        <v>0</v>
      </c>
      <c r="G102" s="78">
        <f t="shared" si="36"/>
        <v>628</v>
      </c>
      <c r="H102" s="78">
        <f t="shared" si="37"/>
        <v>0</v>
      </c>
      <c r="I102" s="79">
        <v>0</v>
      </c>
      <c r="J102" s="79">
        <f t="shared" si="38"/>
        <v>628</v>
      </c>
      <c r="K102" s="80">
        <f t="shared" si="39"/>
        <v>0</v>
      </c>
    </row>
    <row r="103" spans="1:11" x14ac:dyDescent="0.25">
      <c r="A103" s="76" t="s">
        <v>12</v>
      </c>
      <c r="B103" s="77" t="s">
        <v>29</v>
      </c>
      <c r="C103" s="77" t="s">
        <v>30</v>
      </c>
      <c r="D103" s="78">
        <v>67491</v>
      </c>
      <c r="E103" s="78">
        <v>66987.97</v>
      </c>
      <c r="F103" s="78">
        <v>13449.5</v>
      </c>
      <c r="G103" s="78">
        <f t="shared" si="36"/>
        <v>53538.47</v>
      </c>
      <c r="H103" s="78">
        <f t="shared" si="37"/>
        <v>20.07748555449583</v>
      </c>
      <c r="I103" s="79">
        <v>0</v>
      </c>
      <c r="J103" s="79">
        <f t="shared" si="38"/>
        <v>66987.97</v>
      </c>
      <c r="K103" s="80">
        <f t="shared" si="39"/>
        <v>20.07748555449583</v>
      </c>
    </row>
    <row r="104" spans="1:11" x14ac:dyDescent="0.25">
      <c r="A104" s="76" t="s">
        <v>12</v>
      </c>
      <c r="B104" s="77" t="s">
        <v>31</v>
      </c>
      <c r="C104" s="77" t="s">
        <v>32</v>
      </c>
      <c r="D104" s="78">
        <v>17501</v>
      </c>
      <c r="E104" s="78">
        <v>17501</v>
      </c>
      <c r="F104" s="78">
        <v>16224</v>
      </c>
      <c r="G104" s="78">
        <f t="shared" si="36"/>
        <v>1277</v>
      </c>
      <c r="H104" s="78">
        <f t="shared" si="37"/>
        <v>92.703274098622927</v>
      </c>
      <c r="I104" s="79">
        <v>0</v>
      </c>
      <c r="J104" s="79">
        <f t="shared" si="38"/>
        <v>17501</v>
      </c>
      <c r="K104" s="80">
        <f t="shared" si="39"/>
        <v>92.703274098622927</v>
      </c>
    </row>
    <row r="105" spans="1:11" x14ac:dyDescent="0.25">
      <c r="A105" s="136" t="s">
        <v>33</v>
      </c>
      <c r="B105" s="137"/>
      <c r="C105" s="137"/>
      <c r="D105" s="81">
        <f>SUM(D94:D104)</f>
        <v>1168180</v>
      </c>
      <c r="E105" s="81">
        <f t="shared" ref="E105:G105" si="40">SUM(E94:E104)</f>
        <v>1168180</v>
      </c>
      <c r="F105" s="81">
        <f t="shared" si="40"/>
        <v>332057.58999999997</v>
      </c>
      <c r="G105" s="81">
        <f t="shared" si="40"/>
        <v>836122.41</v>
      </c>
      <c r="H105" s="82">
        <f t="shared" si="37"/>
        <v>28.425207587871732</v>
      </c>
      <c r="I105" s="83">
        <f>SUM(I94:I104)</f>
        <v>0</v>
      </c>
      <c r="J105" s="83">
        <f>SUM(J94:J104)</f>
        <v>1168180</v>
      </c>
      <c r="K105" s="84">
        <f t="shared" si="39"/>
        <v>28.425207587871732</v>
      </c>
    </row>
    <row r="106" spans="1:11" x14ac:dyDescent="0.25">
      <c r="A106" s="76" t="s">
        <v>12</v>
      </c>
      <c r="B106" s="77" t="s">
        <v>34</v>
      </c>
      <c r="C106" s="77" t="s">
        <v>35</v>
      </c>
      <c r="D106" s="78">
        <v>1168180</v>
      </c>
      <c r="E106" s="78">
        <v>1168180</v>
      </c>
      <c r="F106" s="78">
        <v>584090</v>
      </c>
      <c r="G106" s="78">
        <f>E106-F106</f>
        <v>584090</v>
      </c>
      <c r="H106" s="78">
        <f t="shared" si="37"/>
        <v>50</v>
      </c>
      <c r="I106" s="79">
        <v>0</v>
      </c>
      <c r="J106" s="79">
        <f>E106-I106</f>
        <v>1168180</v>
      </c>
      <c r="K106" s="80">
        <f t="shared" si="39"/>
        <v>50</v>
      </c>
    </row>
    <row r="107" spans="1:11" x14ac:dyDescent="0.25">
      <c r="A107" s="136" t="s">
        <v>36</v>
      </c>
      <c r="B107" s="137"/>
      <c r="C107" s="137"/>
      <c r="D107" s="81">
        <f>SUM(D106)</f>
        <v>1168180</v>
      </c>
      <c r="E107" s="81">
        <f t="shared" ref="E107:G107" si="41">SUM(E106)</f>
        <v>1168180</v>
      </c>
      <c r="F107" s="81">
        <f t="shared" si="41"/>
        <v>584090</v>
      </c>
      <c r="G107" s="81">
        <f t="shared" si="41"/>
        <v>584090</v>
      </c>
      <c r="H107" s="82">
        <f t="shared" si="37"/>
        <v>50</v>
      </c>
      <c r="I107" s="83">
        <f>SUM(I106)</f>
        <v>0</v>
      </c>
      <c r="J107" s="83">
        <f>SUM(J106)</f>
        <v>1168180</v>
      </c>
      <c r="K107" s="84">
        <f t="shared" si="39"/>
        <v>50</v>
      </c>
    </row>
    <row r="108" spans="1:11" x14ac:dyDescent="0.25">
      <c r="A108" s="76" t="s">
        <v>37</v>
      </c>
      <c r="B108" s="77" t="s">
        <v>13</v>
      </c>
      <c r="C108" s="77" t="s">
        <v>14</v>
      </c>
      <c r="D108" s="78">
        <v>28000</v>
      </c>
      <c r="E108" s="78">
        <v>28000</v>
      </c>
      <c r="F108" s="78">
        <v>950.12</v>
      </c>
      <c r="G108" s="78">
        <f>E108-F108</f>
        <v>27049.88</v>
      </c>
      <c r="H108" s="78">
        <f t="shared" si="37"/>
        <v>3.3932857142857138</v>
      </c>
      <c r="I108" s="79">
        <v>0</v>
      </c>
      <c r="J108" s="79">
        <f>E108-I108</f>
        <v>28000</v>
      </c>
      <c r="K108" s="80">
        <f t="shared" si="39"/>
        <v>3.3932857142857138</v>
      </c>
    </row>
    <row r="109" spans="1:11" x14ac:dyDescent="0.25">
      <c r="A109" s="76" t="s">
        <v>37</v>
      </c>
      <c r="B109" s="77" t="s">
        <v>13</v>
      </c>
      <c r="C109" s="77" t="s">
        <v>38</v>
      </c>
      <c r="D109" s="78">
        <v>450000</v>
      </c>
      <c r="E109" s="78">
        <v>450000</v>
      </c>
      <c r="F109" s="78">
        <v>191364.74</v>
      </c>
      <c r="G109" s="78">
        <f>E109-F109</f>
        <v>258635.26</v>
      </c>
      <c r="H109" s="78">
        <f t="shared" si="37"/>
        <v>42.52549777777778</v>
      </c>
      <c r="I109" s="79">
        <v>0</v>
      </c>
      <c r="J109" s="79">
        <f t="shared" ref="J109:J113" si="42">E109-I109</f>
        <v>450000</v>
      </c>
      <c r="K109" s="80">
        <f t="shared" si="39"/>
        <v>42.52549777777778</v>
      </c>
    </row>
    <row r="110" spans="1:11" x14ac:dyDescent="0.25">
      <c r="A110" s="76" t="s">
        <v>37</v>
      </c>
      <c r="B110" s="77" t="s">
        <v>19</v>
      </c>
      <c r="C110" s="77" t="s">
        <v>20</v>
      </c>
      <c r="D110" s="78">
        <v>500</v>
      </c>
      <c r="E110" s="78">
        <v>500</v>
      </c>
      <c r="F110" s="78">
        <v>0</v>
      </c>
      <c r="G110" s="78">
        <f t="shared" ref="G110:G113" si="43">E110-F110</f>
        <v>500</v>
      </c>
      <c r="H110" s="78">
        <f t="shared" si="37"/>
        <v>0</v>
      </c>
      <c r="I110" s="79">
        <v>0</v>
      </c>
      <c r="J110" s="79">
        <f t="shared" si="42"/>
        <v>500</v>
      </c>
      <c r="K110" s="80">
        <f t="shared" si="39"/>
        <v>0</v>
      </c>
    </row>
    <row r="111" spans="1:11" x14ac:dyDescent="0.25">
      <c r="A111" s="76" t="s">
        <v>37</v>
      </c>
      <c r="B111" s="77" t="s">
        <v>21</v>
      </c>
      <c r="C111" s="77" t="s">
        <v>22</v>
      </c>
      <c r="D111" s="78">
        <v>1500</v>
      </c>
      <c r="E111" s="78">
        <v>1500</v>
      </c>
      <c r="F111" s="78">
        <v>0</v>
      </c>
      <c r="G111" s="78">
        <f t="shared" si="43"/>
        <v>1500</v>
      </c>
      <c r="H111" s="78">
        <f t="shared" si="37"/>
        <v>0</v>
      </c>
      <c r="I111" s="79">
        <v>0</v>
      </c>
      <c r="J111" s="79">
        <f t="shared" si="42"/>
        <v>1500</v>
      </c>
      <c r="K111" s="80">
        <f t="shared" si="39"/>
        <v>0</v>
      </c>
    </row>
    <row r="112" spans="1:11" x14ac:dyDescent="0.25">
      <c r="A112" s="76" t="s">
        <v>37</v>
      </c>
      <c r="B112" s="77" t="s">
        <v>23</v>
      </c>
      <c r="C112" s="77" t="s">
        <v>24</v>
      </c>
      <c r="D112" s="78">
        <v>12000</v>
      </c>
      <c r="E112" s="78">
        <v>12000</v>
      </c>
      <c r="F112" s="78">
        <v>0</v>
      </c>
      <c r="G112" s="78">
        <f t="shared" si="43"/>
        <v>12000</v>
      </c>
      <c r="H112" s="78">
        <f t="shared" si="37"/>
        <v>0</v>
      </c>
      <c r="I112" s="79">
        <v>0</v>
      </c>
      <c r="J112" s="79">
        <f t="shared" si="42"/>
        <v>12000</v>
      </c>
      <c r="K112" s="80">
        <f t="shared" si="39"/>
        <v>0</v>
      </c>
    </row>
    <row r="113" spans="1:13" x14ac:dyDescent="0.25">
      <c r="A113" s="76" t="s">
        <v>37</v>
      </c>
      <c r="B113" s="77" t="s">
        <v>29</v>
      </c>
      <c r="C113" s="77" t="s">
        <v>30</v>
      </c>
      <c r="D113" s="78">
        <v>104000</v>
      </c>
      <c r="E113" s="78">
        <v>104000</v>
      </c>
      <c r="F113" s="78">
        <v>0</v>
      </c>
      <c r="G113" s="78">
        <f t="shared" si="43"/>
        <v>104000</v>
      </c>
      <c r="H113" s="78">
        <f t="shared" si="37"/>
        <v>0</v>
      </c>
      <c r="I113" s="79">
        <v>0</v>
      </c>
      <c r="J113" s="79">
        <f t="shared" si="42"/>
        <v>104000</v>
      </c>
      <c r="K113" s="80">
        <f t="shared" si="39"/>
        <v>0</v>
      </c>
    </row>
    <row r="114" spans="1:13" x14ac:dyDescent="0.25">
      <c r="A114" s="136" t="s">
        <v>69</v>
      </c>
      <c r="B114" s="137"/>
      <c r="C114" s="137"/>
      <c r="D114" s="81">
        <f>SUM(D108:D113)</f>
        <v>596000</v>
      </c>
      <c r="E114" s="81">
        <f t="shared" ref="E114:G114" si="44">SUM(E108:E113)</f>
        <v>596000</v>
      </c>
      <c r="F114" s="81">
        <f t="shared" si="44"/>
        <v>192314.86</v>
      </c>
      <c r="G114" s="81">
        <f t="shared" si="44"/>
        <v>403685.14</v>
      </c>
      <c r="H114" s="82">
        <f t="shared" si="37"/>
        <v>32.267593959731542</v>
      </c>
      <c r="I114" s="83">
        <f>SUM(I108:I113)</f>
        <v>0</v>
      </c>
      <c r="J114" s="83">
        <f>SUM(J108:J113)</f>
        <v>596000</v>
      </c>
      <c r="K114" s="84">
        <f t="shared" si="39"/>
        <v>32.267593959731542</v>
      </c>
    </row>
    <row r="115" spans="1:13" x14ac:dyDescent="0.25">
      <c r="A115" s="76" t="s">
        <v>37</v>
      </c>
      <c r="B115" s="77" t="s">
        <v>40</v>
      </c>
      <c r="C115" s="77" t="s">
        <v>41</v>
      </c>
      <c r="D115" s="78">
        <v>145000</v>
      </c>
      <c r="E115" s="78">
        <v>145000</v>
      </c>
      <c r="F115" s="78">
        <v>52200</v>
      </c>
      <c r="G115" s="78">
        <f>E115-F115</f>
        <v>92800</v>
      </c>
      <c r="H115" s="78">
        <f t="shared" si="37"/>
        <v>36</v>
      </c>
      <c r="I115" s="79">
        <v>0</v>
      </c>
      <c r="J115" s="79">
        <f>E115-I115</f>
        <v>145000</v>
      </c>
      <c r="K115" s="80">
        <f t="shared" si="39"/>
        <v>36</v>
      </c>
    </row>
    <row r="116" spans="1:13" x14ac:dyDescent="0.25">
      <c r="A116" s="76" t="s">
        <v>37</v>
      </c>
      <c r="B116" s="77" t="s">
        <v>40</v>
      </c>
      <c r="C116" s="77" t="s">
        <v>42</v>
      </c>
      <c r="D116" s="78">
        <v>450000</v>
      </c>
      <c r="E116" s="78">
        <v>450000</v>
      </c>
      <c r="F116" s="78">
        <v>208687</v>
      </c>
      <c r="G116" s="78">
        <f>E116-F116</f>
        <v>241313</v>
      </c>
      <c r="H116" s="78">
        <f t="shared" si="37"/>
        <v>46.37488888888889</v>
      </c>
      <c r="I116" s="79">
        <v>0</v>
      </c>
      <c r="J116" s="79">
        <f>E116-I116</f>
        <v>450000</v>
      </c>
      <c r="K116" s="80">
        <f t="shared" si="39"/>
        <v>46.37488888888889</v>
      </c>
      <c r="L116" s="19"/>
      <c r="M116" s="19"/>
    </row>
    <row r="117" spans="1:13" x14ac:dyDescent="0.25">
      <c r="A117" s="76" t="s">
        <v>37</v>
      </c>
      <c r="B117" s="77" t="s">
        <v>43</v>
      </c>
      <c r="C117" s="77" t="s">
        <v>44</v>
      </c>
      <c r="D117" s="78">
        <v>0</v>
      </c>
      <c r="E117" s="78">
        <v>66</v>
      </c>
      <c r="F117" s="78">
        <v>66</v>
      </c>
      <c r="G117" s="78">
        <f t="shared" ref="G117:G118" si="45">E117-F117</f>
        <v>0</v>
      </c>
      <c r="H117" s="78">
        <f t="shared" si="37"/>
        <v>100</v>
      </c>
      <c r="I117" s="79">
        <v>0</v>
      </c>
      <c r="J117" s="79">
        <f>E117-I117</f>
        <v>66</v>
      </c>
      <c r="K117" s="80">
        <f t="shared" si="39"/>
        <v>100</v>
      </c>
    </row>
    <row r="118" spans="1:13" x14ac:dyDescent="0.25">
      <c r="A118" s="76" t="s">
        <v>37</v>
      </c>
      <c r="B118" s="77" t="s">
        <v>45</v>
      </c>
      <c r="C118" s="77" t="s">
        <v>46</v>
      </c>
      <c r="D118" s="78">
        <v>1000</v>
      </c>
      <c r="E118" s="78">
        <v>934</v>
      </c>
      <c r="F118" s="78">
        <v>0</v>
      </c>
      <c r="G118" s="78">
        <f t="shared" si="45"/>
        <v>934</v>
      </c>
      <c r="H118" s="78">
        <f t="shared" si="37"/>
        <v>0</v>
      </c>
      <c r="I118" s="79">
        <v>0</v>
      </c>
      <c r="J118" s="79">
        <f>E118-I118</f>
        <v>934</v>
      </c>
      <c r="K118" s="80">
        <f t="shared" si="39"/>
        <v>0</v>
      </c>
    </row>
    <row r="119" spans="1:13" x14ac:dyDescent="0.25">
      <c r="A119" s="136" t="s">
        <v>49</v>
      </c>
      <c r="B119" s="137"/>
      <c r="C119" s="137"/>
      <c r="D119" s="81">
        <f>SUM(D115:D118)</f>
        <v>596000</v>
      </c>
      <c r="E119" s="81">
        <f t="shared" ref="E119:G119" si="46">SUM(E115:E118)</f>
        <v>596000</v>
      </c>
      <c r="F119" s="81">
        <f t="shared" si="46"/>
        <v>260953</v>
      </c>
      <c r="G119" s="81">
        <f t="shared" si="46"/>
        <v>335047</v>
      </c>
      <c r="H119" s="82">
        <f t="shared" si="37"/>
        <v>43.784060402684567</v>
      </c>
      <c r="I119" s="83">
        <f>SUM(I115:I118)</f>
        <v>0</v>
      </c>
      <c r="J119" s="83">
        <f>SUM(J115:J118)</f>
        <v>596000</v>
      </c>
      <c r="K119" s="84">
        <f t="shared" si="39"/>
        <v>43.784060402684567</v>
      </c>
    </row>
    <row r="120" spans="1:13" x14ac:dyDescent="0.25">
      <c r="A120" s="76" t="s">
        <v>53</v>
      </c>
      <c r="B120" s="77" t="s">
        <v>19</v>
      </c>
      <c r="C120" s="77" t="s">
        <v>20</v>
      </c>
      <c r="D120" s="78">
        <v>318</v>
      </c>
      <c r="E120" s="78">
        <v>318</v>
      </c>
      <c r="F120" s="78">
        <v>0</v>
      </c>
      <c r="G120" s="78">
        <f>E120-F120</f>
        <v>318</v>
      </c>
      <c r="H120" s="78">
        <f t="shared" si="37"/>
        <v>0</v>
      </c>
      <c r="I120" s="79">
        <v>0</v>
      </c>
      <c r="J120" s="79">
        <f>E120-I120</f>
        <v>318</v>
      </c>
      <c r="K120" s="80">
        <f t="shared" si="39"/>
        <v>0</v>
      </c>
    </row>
    <row r="121" spans="1:13" x14ac:dyDescent="0.25">
      <c r="A121" s="76" t="s">
        <v>53</v>
      </c>
      <c r="B121" s="77" t="s">
        <v>23</v>
      </c>
      <c r="C121" s="77" t="s">
        <v>24</v>
      </c>
      <c r="D121" s="78">
        <v>1590</v>
      </c>
      <c r="E121" s="78">
        <v>1590</v>
      </c>
      <c r="F121" s="78">
        <v>0</v>
      </c>
      <c r="G121" s="78">
        <f t="shared" ref="G121:G125" si="47">E121-F121</f>
        <v>1590</v>
      </c>
      <c r="H121" s="78">
        <f t="shared" si="37"/>
        <v>0</v>
      </c>
      <c r="I121" s="79">
        <v>0</v>
      </c>
      <c r="J121" s="79">
        <f t="shared" ref="J121:J125" si="48">E121-I121</f>
        <v>1590</v>
      </c>
      <c r="K121" s="80">
        <f t="shared" si="39"/>
        <v>0</v>
      </c>
    </row>
    <row r="122" spans="1:13" x14ac:dyDescent="0.25">
      <c r="A122" s="76" t="s">
        <v>53</v>
      </c>
      <c r="B122" s="77" t="s">
        <v>25</v>
      </c>
      <c r="C122" s="77" t="s">
        <v>26</v>
      </c>
      <c r="D122" s="78">
        <v>313630</v>
      </c>
      <c r="E122" s="78">
        <v>283350</v>
      </c>
      <c r="F122" s="78">
        <v>61195</v>
      </c>
      <c r="G122" s="78">
        <f t="shared" si="47"/>
        <v>222155</v>
      </c>
      <c r="H122" s="78">
        <f t="shared" si="37"/>
        <v>21.596964884418561</v>
      </c>
      <c r="I122" s="79">
        <v>0</v>
      </c>
      <c r="J122" s="79">
        <f t="shared" si="48"/>
        <v>283350</v>
      </c>
      <c r="K122" s="80">
        <f t="shared" si="39"/>
        <v>21.596964884418561</v>
      </c>
    </row>
    <row r="123" spans="1:13" x14ac:dyDescent="0.25">
      <c r="A123" s="76" t="s">
        <v>53</v>
      </c>
      <c r="B123" s="77" t="s">
        <v>54</v>
      </c>
      <c r="C123" s="77" t="s">
        <v>55</v>
      </c>
      <c r="D123" s="78">
        <v>114851</v>
      </c>
      <c r="E123" s="78">
        <v>104615</v>
      </c>
      <c r="F123" s="78">
        <v>20686</v>
      </c>
      <c r="G123" s="78">
        <f t="shared" si="47"/>
        <v>83929</v>
      </c>
      <c r="H123" s="78">
        <f t="shared" si="37"/>
        <v>19.773455049467092</v>
      </c>
      <c r="I123" s="79">
        <v>0</v>
      </c>
      <c r="J123" s="79">
        <f t="shared" si="48"/>
        <v>104615</v>
      </c>
      <c r="K123" s="80">
        <f t="shared" si="39"/>
        <v>19.773455049467092</v>
      </c>
    </row>
    <row r="124" spans="1:13" x14ac:dyDescent="0.25">
      <c r="A124" s="76" t="s">
        <v>53</v>
      </c>
      <c r="B124" s="77" t="s">
        <v>56</v>
      </c>
      <c r="C124" s="77" t="s">
        <v>57</v>
      </c>
      <c r="D124" s="78">
        <v>8647</v>
      </c>
      <c r="E124" s="78">
        <v>7491</v>
      </c>
      <c r="F124" s="78">
        <v>0</v>
      </c>
      <c r="G124" s="78">
        <f t="shared" si="47"/>
        <v>7491</v>
      </c>
      <c r="H124" s="78">
        <f t="shared" si="37"/>
        <v>0</v>
      </c>
      <c r="I124" s="79">
        <v>0</v>
      </c>
      <c r="J124" s="79">
        <f t="shared" si="48"/>
        <v>7491</v>
      </c>
      <c r="K124" s="80">
        <f t="shared" si="39"/>
        <v>0</v>
      </c>
    </row>
    <row r="125" spans="1:13" x14ac:dyDescent="0.25">
      <c r="A125" s="76" t="s">
        <v>53</v>
      </c>
      <c r="B125" s="77" t="s">
        <v>58</v>
      </c>
      <c r="C125" s="77" t="s">
        <v>59</v>
      </c>
      <c r="D125" s="78">
        <v>1816</v>
      </c>
      <c r="E125" s="78">
        <v>0</v>
      </c>
      <c r="F125" s="78">
        <v>0</v>
      </c>
      <c r="G125" s="78">
        <f t="shared" si="47"/>
        <v>0</v>
      </c>
      <c r="H125" s="78">
        <v>0</v>
      </c>
      <c r="I125" s="79">
        <v>0</v>
      </c>
      <c r="J125" s="79">
        <f t="shared" si="48"/>
        <v>0</v>
      </c>
      <c r="K125" s="80">
        <v>0</v>
      </c>
    </row>
    <row r="126" spans="1:13" x14ac:dyDescent="0.25">
      <c r="A126" s="136" t="s">
        <v>60</v>
      </c>
      <c r="B126" s="137"/>
      <c r="C126" s="137"/>
      <c r="D126" s="81">
        <f>SUM(D120:D125)</f>
        <v>440852</v>
      </c>
      <c r="E126" s="81">
        <f t="shared" ref="E126:G126" si="49">SUM(E120:E125)</f>
        <v>397364</v>
      </c>
      <c r="F126" s="81">
        <f t="shared" si="49"/>
        <v>81881</v>
      </c>
      <c r="G126" s="81">
        <f t="shared" si="49"/>
        <v>315483</v>
      </c>
      <c r="H126" s="82">
        <f t="shared" si="37"/>
        <v>20.606043828832004</v>
      </c>
      <c r="I126" s="83">
        <f>SUM(I120:I125)</f>
        <v>0</v>
      </c>
      <c r="J126" s="83">
        <f>SUM(J120:J125)</f>
        <v>397364</v>
      </c>
      <c r="K126" s="84">
        <f t="shared" si="39"/>
        <v>20.606043828832004</v>
      </c>
    </row>
    <row r="127" spans="1:13" x14ac:dyDescent="0.25">
      <c r="A127" s="76" t="s">
        <v>53</v>
      </c>
      <c r="B127" s="77" t="s">
        <v>34</v>
      </c>
      <c r="C127" s="77" t="s">
        <v>35</v>
      </c>
      <c r="D127" s="78">
        <v>440852</v>
      </c>
      <c r="E127" s="78">
        <v>397364</v>
      </c>
      <c r="F127" s="78">
        <v>0</v>
      </c>
      <c r="G127" s="78">
        <f>E127-F127</f>
        <v>397364</v>
      </c>
      <c r="H127" s="78">
        <f t="shared" si="37"/>
        <v>0</v>
      </c>
      <c r="I127" s="79">
        <v>0</v>
      </c>
      <c r="J127" s="79">
        <f>E127-I127</f>
        <v>397364</v>
      </c>
      <c r="K127" s="80">
        <f t="shared" si="39"/>
        <v>0</v>
      </c>
    </row>
    <row r="128" spans="1:13" x14ac:dyDescent="0.25">
      <c r="A128" s="136" t="s">
        <v>61</v>
      </c>
      <c r="B128" s="137"/>
      <c r="C128" s="137"/>
      <c r="D128" s="81">
        <f>SUM(D127)</f>
        <v>440852</v>
      </c>
      <c r="E128" s="81">
        <f t="shared" ref="E128:G128" si="50">SUM(E127)</f>
        <v>397364</v>
      </c>
      <c r="F128" s="81">
        <f t="shared" si="50"/>
        <v>0</v>
      </c>
      <c r="G128" s="81">
        <f t="shared" si="50"/>
        <v>397364</v>
      </c>
      <c r="H128" s="82">
        <f t="shared" si="37"/>
        <v>0</v>
      </c>
      <c r="I128" s="83">
        <f>SUM(I127)</f>
        <v>0</v>
      </c>
      <c r="J128" s="83">
        <f>SUM(J127)</f>
        <v>397364</v>
      </c>
      <c r="K128" s="84">
        <f t="shared" si="39"/>
        <v>0</v>
      </c>
    </row>
    <row r="129" spans="1:13" x14ac:dyDescent="0.25">
      <c r="A129" s="76" t="s">
        <v>62</v>
      </c>
      <c r="B129" s="77" t="s">
        <v>13</v>
      </c>
      <c r="C129" s="77" t="s">
        <v>14</v>
      </c>
      <c r="D129" s="78">
        <v>13100</v>
      </c>
      <c r="E129" s="78">
        <v>13100</v>
      </c>
      <c r="F129" s="78">
        <v>2169</v>
      </c>
      <c r="G129" s="78">
        <f>E129-F129</f>
        <v>10931</v>
      </c>
      <c r="H129" s="78">
        <f t="shared" si="37"/>
        <v>16.557251908396946</v>
      </c>
      <c r="I129" s="79">
        <v>0</v>
      </c>
      <c r="J129" s="79">
        <f>E129-I129</f>
        <v>13100</v>
      </c>
      <c r="K129" s="80">
        <f t="shared" si="39"/>
        <v>16.557251908396946</v>
      </c>
    </row>
    <row r="130" spans="1:13" x14ac:dyDescent="0.25">
      <c r="A130" s="76" t="s">
        <v>62</v>
      </c>
      <c r="B130" s="77" t="s">
        <v>19</v>
      </c>
      <c r="C130" s="77" t="s">
        <v>20</v>
      </c>
      <c r="D130" s="78">
        <v>0</v>
      </c>
      <c r="E130" s="78">
        <v>230</v>
      </c>
      <c r="F130" s="78">
        <v>230</v>
      </c>
      <c r="G130" s="78">
        <f t="shared" ref="G130:G133" si="51">E130-F130</f>
        <v>0</v>
      </c>
      <c r="H130" s="78">
        <f t="shared" si="37"/>
        <v>100</v>
      </c>
      <c r="I130" s="79">
        <v>0</v>
      </c>
      <c r="J130" s="79">
        <f t="shared" ref="J130:J133" si="52">E130-I130</f>
        <v>230</v>
      </c>
      <c r="K130" s="80">
        <f t="shared" si="39"/>
        <v>100</v>
      </c>
    </row>
    <row r="131" spans="1:13" x14ac:dyDescent="0.25">
      <c r="A131" s="76" t="s">
        <v>62</v>
      </c>
      <c r="B131" s="77" t="s">
        <v>23</v>
      </c>
      <c r="C131" s="77" t="s">
        <v>24</v>
      </c>
      <c r="D131" s="78">
        <v>7900</v>
      </c>
      <c r="E131" s="78">
        <v>7670</v>
      </c>
      <c r="F131" s="78">
        <v>1500</v>
      </c>
      <c r="G131" s="78">
        <f t="shared" si="51"/>
        <v>6170</v>
      </c>
      <c r="H131" s="78">
        <f t="shared" si="37"/>
        <v>19.556714471968707</v>
      </c>
      <c r="I131" s="79">
        <v>0</v>
      </c>
      <c r="J131" s="79">
        <f t="shared" si="52"/>
        <v>7670</v>
      </c>
      <c r="K131" s="80">
        <f t="shared" si="39"/>
        <v>19.556714471968707</v>
      </c>
    </row>
    <row r="132" spans="1:13" x14ac:dyDescent="0.25">
      <c r="A132" s="76" t="s">
        <v>62</v>
      </c>
      <c r="B132" s="77" t="s">
        <v>25</v>
      </c>
      <c r="C132" s="77" t="s">
        <v>26</v>
      </c>
      <c r="D132" s="78">
        <v>3500000</v>
      </c>
      <c r="E132" s="78">
        <v>3500000</v>
      </c>
      <c r="F132" s="78">
        <v>1350842</v>
      </c>
      <c r="G132" s="78">
        <f t="shared" si="51"/>
        <v>2149158</v>
      </c>
      <c r="H132" s="78">
        <f t="shared" si="37"/>
        <v>38.595485714285715</v>
      </c>
      <c r="I132" s="79">
        <v>0</v>
      </c>
      <c r="J132" s="79">
        <f t="shared" si="52"/>
        <v>3500000</v>
      </c>
      <c r="K132" s="80">
        <f t="shared" si="39"/>
        <v>38.595485714285715</v>
      </c>
    </row>
    <row r="133" spans="1:13" x14ac:dyDescent="0.25">
      <c r="A133" s="76" t="s">
        <v>62</v>
      </c>
      <c r="B133" s="77" t="s">
        <v>54</v>
      </c>
      <c r="C133" s="77" t="s">
        <v>55</v>
      </c>
      <c r="D133" s="78">
        <v>1183000</v>
      </c>
      <c r="E133" s="78">
        <v>1183000</v>
      </c>
      <c r="F133" s="78">
        <v>456602</v>
      </c>
      <c r="G133" s="78">
        <f t="shared" si="51"/>
        <v>726398</v>
      </c>
      <c r="H133" s="78">
        <f t="shared" si="37"/>
        <v>38.596956889264582</v>
      </c>
      <c r="I133" s="79">
        <v>0</v>
      </c>
      <c r="J133" s="79">
        <f t="shared" si="52"/>
        <v>1183000</v>
      </c>
      <c r="K133" s="80">
        <f t="shared" si="39"/>
        <v>38.596956889264582</v>
      </c>
    </row>
    <row r="134" spans="1:13" x14ac:dyDescent="0.25">
      <c r="A134" s="136" t="s">
        <v>63</v>
      </c>
      <c r="B134" s="137"/>
      <c r="C134" s="137"/>
      <c r="D134" s="81">
        <f>SUM(D129:D133)</f>
        <v>4704000</v>
      </c>
      <c r="E134" s="81">
        <f t="shared" ref="E134:G134" si="53">SUM(E129:E133)</f>
        <v>4704000</v>
      </c>
      <c r="F134" s="81">
        <f t="shared" si="53"/>
        <v>1811343</v>
      </c>
      <c r="G134" s="81">
        <f t="shared" si="53"/>
        <v>2892657</v>
      </c>
      <c r="H134" s="82">
        <f t="shared" si="37"/>
        <v>38.506441326530613</v>
      </c>
      <c r="I134" s="83">
        <f>SUM(I129:I133)</f>
        <v>0</v>
      </c>
      <c r="J134" s="83">
        <f>SUM(J129:J133)</f>
        <v>4704000</v>
      </c>
      <c r="K134" s="84">
        <f t="shared" si="39"/>
        <v>38.506441326530613</v>
      </c>
    </row>
    <row r="135" spans="1:13" x14ac:dyDescent="0.25">
      <c r="A135" s="76" t="s">
        <v>62</v>
      </c>
      <c r="B135" s="77" t="s">
        <v>34</v>
      </c>
      <c r="C135" s="77" t="s">
        <v>35</v>
      </c>
      <c r="D135" s="78">
        <v>4704000</v>
      </c>
      <c r="E135" s="78">
        <v>4704000</v>
      </c>
      <c r="F135" s="78">
        <v>1811343</v>
      </c>
      <c r="G135" s="78">
        <f>E135-F135</f>
        <v>2892657</v>
      </c>
      <c r="H135" s="78">
        <f t="shared" si="37"/>
        <v>38.506441326530613</v>
      </c>
      <c r="I135" s="79">
        <v>0</v>
      </c>
      <c r="J135" s="79">
        <f>E135-I135</f>
        <v>4704000</v>
      </c>
      <c r="K135" s="80">
        <f t="shared" si="39"/>
        <v>38.506441326530613</v>
      </c>
    </row>
    <row r="136" spans="1:13" ht="15.75" thickBot="1" x14ac:dyDescent="0.3">
      <c r="A136" s="138" t="s">
        <v>64</v>
      </c>
      <c r="B136" s="139"/>
      <c r="C136" s="139"/>
      <c r="D136" s="85">
        <f>SUM(D135)</f>
        <v>4704000</v>
      </c>
      <c r="E136" s="85">
        <f t="shared" ref="E136:G136" si="54">SUM(E135)</f>
        <v>4704000</v>
      </c>
      <c r="F136" s="85">
        <f t="shared" si="54"/>
        <v>1811343</v>
      </c>
      <c r="G136" s="85">
        <f t="shared" si="54"/>
        <v>2892657</v>
      </c>
      <c r="H136" s="86">
        <f t="shared" si="37"/>
        <v>38.506441326530613</v>
      </c>
      <c r="I136" s="87">
        <f>SUM(I135)</f>
        <v>0</v>
      </c>
      <c r="J136" s="87">
        <f>SUM(J135)</f>
        <v>4704000</v>
      </c>
      <c r="K136" s="88">
        <f t="shared" si="39"/>
        <v>38.506441326530613</v>
      </c>
    </row>
    <row r="137" spans="1:13" x14ac:dyDescent="0.25">
      <c r="A137" s="140" t="s">
        <v>67</v>
      </c>
      <c r="B137" s="141"/>
      <c r="C137" s="141"/>
      <c r="D137" s="89">
        <f>D105+D114+D126+D134</f>
        <v>6909032</v>
      </c>
      <c r="E137" s="89">
        <f>E105+E114+E126+E134</f>
        <v>6865544</v>
      </c>
      <c r="F137" s="89">
        <f>F105+F114+F126+F134</f>
        <v>2417596.4500000002</v>
      </c>
      <c r="G137" s="89">
        <f>G105+G114+G126+G134</f>
        <v>4447947.55</v>
      </c>
      <c r="H137" s="90">
        <f t="shared" si="37"/>
        <v>35.213472523080476</v>
      </c>
      <c r="I137" s="91">
        <f>I105+I114+I126+I134</f>
        <v>0</v>
      </c>
      <c r="J137" s="91">
        <f>J105+J114+J126+J134</f>
        <v>6865544</v>
      </c>
      <c r="K137" s="92">
        <f t="shared" si="39"/>
        <v>35.213472523080476</v>
      </c>
    </row>
    <row r="138" spans="1:13" ht="15.75" thickBot="1" x14ac:dyDescent="0.3">
      <c r="A138" s="142" t="s">
        <v>68</v>
      </c>
      <c r="B138" s="143"/>
      <c r="C138" s="143"/>
      <c r="D138" s="93">
        <f>D107+D119+D128+D136</f>
        <v>6909032</v>
      </c>
      <c r="E138" s="93">
        <f>E107+E119+E128+E136</f>
        <v>6865544</v>
      </c>
      <c r="F138" s="93">
        <f>F107+F119+F128+F136</f>
        <v>2656386</v>
      </c>
      <c r="G138" s="93">
        <f>G107+G119+G128+G136</f>
        <v>4209158</v>
      </c>
      <c r="H138" s="94">
        <f t="shared" si="37"/>
        <v>38.691558891764437</v>
      </c>
      <c r="I138" s="95">
        <f>I107+I119+I128+I136</f>
        <v>0</v>
      </c>
      <c r="J138" s="95">
        <f>J107+J119+J128+J136</f>
        <v>6865544</v>
      </c>
      <c r="K138" s="96">
        <f t="shared" si="39"/>
        <v>38.691558891764437</v>
      </c>
    </row>
    <row r="140" spans="1:13" ht="15.75" thickBot="1" x14ac:dyDescent="0.3"/>
    <row r="141" spans="1:13" ht="17.25" customHeight="1" x14ac:dyDescent="0.25">
      <c r="A141" s="97" t="s">
        <v>70</v>
      </c>
      <c r="B141" s="98"/>
      <c r="C141" s="99"/>
      <c r="D141" s="100">
        <f t="shared" ref="D141:G142" si="55">D57+D91+D137</f>
        <v>41271588</v>
      </c>
      <c r="E141" s="100">
        <f t="shared" si="55"/>
        <v>47247120.799999997</v>
      </c>
      <c r="F141" s="100">
        <f t="shared" si="55"/>
        <v>21193743.240000002</v>
      </c>
      <c r="G141" s="100">
        <f t="shared" si="55"/>
        <v>26053377.559999999</v>
      </c>
      <c r="H141" s="100">
        <f>F141/E141*100</f>
        <v>44.857216442276844</v>
      </c>
      <c r="I141" s="100">
        <f t="shared" ref="I141:J142" si="56">I57+I91+I137</f>
        <v>-27690</v>
      </c>
      <c r="J141" s="100">
        <f t="shared" si="56"/>
        <v>47219430.799999997</v>
      </c>
      <c r="K141" s="101">
        <f>F141/J141*100</f>
        <v>44.883521213474694</v>
      </c>
      <c r="M141" s="19"/>
    </row>
    <row r="142" spans="1:13" ht="17.25" customHeight="1" thickBot="1" x14ac:dyDescent="0.3">
      <c r="A142" s="102" t="s">
        <v>71</v>
      </c>
      <c r="B142" s="103"/>
      <c r="C142" s="104"/>
      <c r="D142" s="105">
        <f t="shared" si="55"/>
        <v>41311288</v>
      </c>
      <c r="E142" s="105">
        <f t="shared" si="55"/>
        <v>47282820.799999997</v>
      </c>
      <c r="F142" s="105">
        <f t="shared" si="55"/>
        <v>21365944.630000003</v>
      </c>
      <c r="G142" s="105">
        <f t="shared" si="55"/>
        <v>25916876.170000002</v>
      </c>
      <c r="H142" s="105">
        <f>F142/E142*100</f>
        <v>45.187542258477109</v>
      </c>
      <c r="I142" s="105">
        <f t="shared" si="56"/>
        <v>-27690</v>
      </c>
      <c r="J142" s="105">
        <f t="shared" si="56"/>
        <v>47255130.799999997</v>
      </c>
      <c r="K142" s="106">
        <f>F142/J142*100</f>
        <v>45.214020717513293</v>
      </c>
      <c r="M142" s="19"/>
    </row>
    <row r="143" spans="1:13" x14ac:dyDescent="0.25">
      <c r="A143" s="107"/>
      <c r="B143" s="107"/>
      <c r="C143" s="107"/>
      <c r="D143" s="108"/>
      <c r="E143" s="108"/>
      <c r="F143" s="108"/>
      <c r="G143" s="108"/>
      <c r="H143" s="108"/>
      <c r="I143" s="109"/>
      <c r="J143" s="109"/>
      <c r="K143" s="109"/>
    </row>
    <row r="144" spans="1:13" ht="15.75" thickBot="1" x14ac:dyDescent="0.3">
      <c r="I144" s="110"/>
      <c r="J144" s="110"/>
      <c r="K144" s="110"/>
      <c r="L144" s="19"/>
    </row>
    <row r="145" spans="1:12" x14ac:dyDescent="0.25">
      <c r="A145" s="144" t="s">
        <v>72</v>
      </c>
      <c r="B145" s="145"/>
      <c r="C145" s="146"/>
      <c r="E145" s="111"/>
      <c r="I145" s="110"/>
      <c r="J145" s="110"/>
      <c r="K145" s="110"/>
      <c r="L145" s="19"/>
    </row>
    <row r="146" spans="1:12" x14ac:dyDescent="0.25">
      <c r="A146" s="133" t="s">
        <v>73</v>
      </c>
      <c r="B146" s="134"/>
      <c r="C146" s="135"/>
      <c r="E146" s="112"/>
      <c r="I146" s="110"/>
      <c r="J146" s="110"/>
      <c r="K146" s="110"/>
    </row>
    <row r="147" spans="1:12" ht="15.75" thickBot="1" x14ac:dyDescent="0.3">
      <c r="A147" s="150" t="s">
        <v>74</v>
      </c>
      <c r="B147" s="151"/>
      <c r="C147" s="152"/>
      <c r="E147" s="112"/>
      <c r="I147" s="110"/>
      <c r="J147" s="110"/>
      <c r="K147" s="110"/>
    </row>
    <row r="148" spans="1:12" ht="15.75" thickBot="1" x14ac:dyDescent="0.3">
      <c r="A148" s="111"/>
      <c r="C148" s="111"/>
      <c r="E148" s="112"/>
      <c r="I148" s="110"/>
      <c r="J148" s="110"/>
      <c r="K148" s="110"/>
    </row>
    <row r="149" spans="1:12" ht="15.75" thickBot="1" x14ac:dyDescent="0.3">
      <c r="A149" s="153" t="s">
        <v>75</v>
      </c>
      <c r="B149" s="154"/>
      <c r="C149" s="154"/>
      <c r="D149" s="154"/>
      <c r="E149" s="154"/>
      <c r="F149" s="155"/>
      <c r="G149" s="110"/>
      <c r="I149" s="110"/>
      <c r="J149" s="110"/>
      <c r="K149" s="110"/>
    </row>
    <row r="150" spans="1:12" x14ac:dyDescent="0.25">
      <c r="A150" s="113">
        <v>2</v>
      </c>
      <c r="B150" s="156" t="s">
        <v>76</v>
      </c>
      <c r="C150" s="157"/>
      <c r="D150" s="157"/>
      <c r="E150" s="157"/>
      <c r="F150" s="158"/>
      <c r="G150" s="110"/>
      <c r="I150" s="110"/>
      <c r="J150" s="110"/>
      <c r="K150" s="110"/>
    </row>
    <row r="151" spans="1:12" x14ac:dyDescent="0.25">
      <c r="A151" s="114">
        <v>4</v>
      </c>
      <c r="B151" s="159" t="s">
        <v>77</v>
      </c>
      <c r="C151" s="160"/>
      <c r="D151" s="160"/>
      <c r="E151" s="160"/>
      <c r="F151" s="161"/>
      <c r="G151" s="110"/>
      <c r="I151" s="110"/>
      <c r="J151" s="110"/>
      <c r="K151" s="110"/>
    </row>
    <row r="152" spans="1:12" x14ac:dyDescent="0.25">
      <c r="A152" s="114">
        <v>7</v>
      </c>
      <c r="B152" s="159" t="s">
        <v>78</v>
      </c>
      <c r="C152" s="160"/>
      <c r="D152" s="160"/>
      <c r="E152" s="160"/>
      <c r="F152" s="161"/>
      <c r="G152" s="110"/>
      <c r="I152" s="110"/>
      <c r="J152" s="110"/>
      <c r="K152" s="110"/>
    </row>
    <row r="153" spans="1:12" x14ac:dyDescent="0.25">
      <c r="A153" s="114">
        <v>33063</v>
      </c>
      <c r="B153" s="159" t="s">
        <v>79</v>
      </c>
      <c r="C153" s="160"/>
      <c r="D153" s="160"/>
      <c r="E153" s="160"/>
      <c r="F153" s="161"/>
      <c r="G153" s="110"/>
      <c r="I153" s="110"/>
      <c r="J153" s="110"/>
      <c r="K153" s="110"/>
    </row>
    <row r="154" spans="1:12" ht="15.75" thickBot="1" x14ac:dyDescent="0.3">
      <c r="A154" s="115">
        <v>33353</v>
      </c>
      <c r="B154" s="147" t="s">
        <v>80</v>
      </c>
      <c r="C154" s="148"/>
      <c r="D154" s="148"/>
      <c r="E154" s="148"/>
      <c r="F154" s="149"/>
      <c r="G154" s="110"/>
      <c r="I154" s="110"/>
      <c r="J154" s="110"/>
      <c r="K154" s="110"/>
    </row>
  </sheetData>
  <mergeCells count="43">
    <mergeCell ref="B154:F154"/>
    <mergeCell ref="A147:C147"/>
    <mergeCell ref="A149:F149"/>
    <mergeCell ref="B150:F150"/>
    <mergeCell ref="B151:F151"/>
    <mergeCell ref="B152:F152"/>
    <mergeCell ref="B153:F153"/>
    <mergeCell ref="A146:C146"/>
    <mergeCell ref="A105:C105"/>
    <mergeCell ref="A107:C107"/>
    <mergeCell ref="A114:C114"/>
    <mergeCell ref="A119:C119"/>
    <mergeCell ref="A126:C126"/>
    <mergeCell ref="A128:C128"/>
    <mergeCell ref="A134:C134"/>
    <mergeCell ref="A136:C136"/>
    <mergeCell ref="A137:C137"/>
    <mergeCell ref="A138:C138"/>
    <mergeCell ref="A145:C145"/>
    <mergeCell ref="A92:C92"/>
    <mergeCell ref="A57:C57"/>
    <mergeCell ref="A58:C58"/>
    <mergeCell ref="A68:C68"/>
    <mergeCell ref="A70:C70"/>
    <mergeCell ref="A75:C75"/>
    <mergeCell ref="A77:C77"/>
    <mergeCell ref="A80:C80"/>
    <mergeCell ref="A82:C82"/>
    <mergeCell ref="A88:C88"/>
    <mergeCell ref="A90:C90"/>
    <mergeCell ref="A91:C91"/>
    <mergeCell ref="A56:C56"/>
    <mergeCell ref="A1:K1"/>
    <mergeCell ref="A13:C13"/>
    <mergeCell ref="A15:C15"/>
    <mergeCell ref="A22:C22"/>
    <mergeCell ref="A28:C28"/>
    <mergeCell ref="A30:C30"/>
    <mergeCell ref="A32:C32"/>
    <mergeCell ref="A41:C41"/>
    <mergeCell ref="A43:C43"/>
    <mergeCell ref="A52:C52"/>
    <mergeCell ref="A54:C54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Štáblová Zdeňka</dc:creator>
  <cp:lastModifiedBy>Ing. Baďurová Monika</cp:lastModifiedBy>
  <cp:lastPrinted>2024-08-07T08:46:12Z</cp:lastPrinted>
  <dcterms:created xsi:type="dcterms:W3CDTF">2024-07-31T11:27:30Z</dcterms:created>
  <dcterms:modified xsi:type="dcterms:W3CDTF">2024-08-07T08:47:29Z</dcterms:modified>
</cp:coreProperties>
</file>